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H:\Stormwater license\Selected\Public\"/>
    </mc:Choice>
  </mc:AlternateContent>
  <xr:revisionPtr revIDLastSave="0" documentId="8_{D805B115-FB9D-409F-8C28-F1CCA1F2E876}" xr6:coauthVersionLast="47" xr6:coauthVersionMax="47" xr10:uidLastSave="{00000000-0000-0000-0000-000000000000}"/>
  <bookViews>
    <workbookView xWindow="-120" yWindow="-120" windowWidth="29040" windowHeight="15840" xr2:uid="{00000000-000D-0000-FFFF-FFFF00000000}"/>
  </bookViews>
  <sheets>
    <sheet name="Example" sheetId="10" r:id="rId1"/>
    <sheet name="Calculation" sheetId="11" r:id="rId2"/>
  </sheets>
  <definedNames>
    <definedName name="_xlnm.Print_Area" localSheetId="1">Calculation!$B$2:$R$53</definedName>
    <definedName name="_xlnm.Print_Area" localSheetId="0">Example!$B$2:$R$53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5" i="11" l="1"/>
  <c r="AG45" i="11"/>
  <c r="AG50" i="11" s="1"/>
  <c r="F42" i="11"/>
  <c r="F44" i="11" s="1"/>
  <c r="F32" i="11"/>
  <c r="AG31" i="11" s="1"/>
  <c r="R7" i="11"/>
  <c r="Q7" i="11"/>
  <c r="P7" i="11"/>
  <c r="O7" i="11"/>
  <c r="AG45" i="10"/>
  <c r="AG50" i="10" s="1"/>
  <c r="F23" i="10"/>
  <c r="F32" i="10" s="1"/>
  <c r="AG31" i="10" s="1"/>
  <c r="F55" i="10"/>
  <c r="F42" i="10"/>
  <c r="AG40" i="10" s="1"/>
  <c r="F45" i="10" s="1"/>
  <c r="R7" i="10"/>
  <c r="Q7" i="10"/>
  <c r="P7" i="10"/>
  <c r="O7" i="10"/>
  <c r="AG40" i="11" l="1"/>
  <c r="F45" i="11" s="1"/>
  <c r="AA48" i="11"/>
  <c r="AA49" i="11" s="1"/>
  <c r="AA50" i="11" s="1"/>
  <c r="AA51" i="11" s="1"/>
  <c r="AA52" i="11" s="1"/>
  <c r="AA53" i="11" s="1"/>
  <c r="W48" i="11"/>
  <c r="W49" i="11" s="1"/>
  <c r="W50" i="11" s="1"/>
  <c r="W51" i="11" s="1"/>
  <c r="W52" i="11" s="1"/>
  <c r="W53" i="11" s="1"/>
  <c r="AG52" i="11"/>
  <c r="AG53" i="11" s="1"/>
  <c r="AD48" i="11"/>
  <c r="AD49" i="11" s="1"/>
  <c r="AD50" i="11" s="1"/>
  <c r="AD51" i="11" s="1"/>
  <c r="AD52" i="11" s="1"/>
  <c r="AD53" i="11" s="1"/>
  <c r="Z48" i="11"/>
  <c r="Z49" i="11" s="1"/>
  <c r="Z50" i="11" s="1"/>
  <c r="Z51" i="11" s="1"/>
  <c r="Z52" i="11" s="1"/>
  <c r="Z53" i="11" s="1"/>
  <c r="F46" i="11"/>
  <c r="Y48" i="11"/>
  <c r="Y49" i="11" s="1"/>
  <c r="Y50" i="11" s="1"/>
  <c r="Y51" i="11" s="1"/>
  <c r="Y52" i="11" s="1"/>
  <c r="Y53" i="11" s="1"/>
  <c r="X48" i="11"/>
  <c r="X49" i="11" s="1"/>
  <c r="X50" i="11" s="1"/>
  <c r="X51" i="11" s="1"/>
  <c r="X52" i="11" s="1"/>
  <c r="X53" i="11" s="1"/>
  <c r="AC48" i="11"/>
  <c r="AC49" i="11" s="1"/>
  <c r="AC50" i="11" s="1"/>
  <c r="AC51" i="11" s="1"/>
  <c r="AC52" i="11" s="1"/>
  <c r="AC53" i="11" s="1"/>
  <c r="AB48" i="11"/>
  <c r="AB49" i="11" s="1"/>
  <c r="AB50" i="11" s="1"/>
  <c r="AB51" i="11" s="1"/>
  <c r="AB52" i="11" s="1"/>
  <c r="AB53" i="11" s="1"/>
  <c r="F31" i="11"/>
  <c r="AG35" i="11" s="1"/>
  <c r="AD28" i="11" s="1"/>
  <c r="AD38" i="11" s="1"/>
  <c r="AD62" i="11" s="1"/>
  <c r="AD73" i="11" s="1"/>
  <c r="AD85" i="11" s="1"/>
  <c r="Y27" i="11"/>
  <c r="Y37" i="11" s="1"/>
  <c r="X25" i="11"/>
  <c r="X35" i="11" s="1"/>
  <c r="X59" i="11" s="1"/>
  <c r="X70" i="11" s="1"/>
  <c r="F44" i="10"/>
  <c r="AB48" i="10" s="1"/>
  <c r="AB49" i="10" s="1"/>
  <c r="AB50" i="10" s="1"/>
  <c r="AB51" i="10" s="1"/>
  <c r="AB52" i="10" s="1"/>
  <c r="AB53" i="10" s="1"/>
  <c r="F31" i="10"/>
  <c r="AG35" i="10" s="1"/>
  <c r="Y28" i="10" s="1"/>
  <c r="Y38" i="10" s="1"/>
  <c r="Y30" i="10"/>
  <c r="Y40" i="10" s="1"/>
  <c r="Y26" i="10"/>
  <c r="Y36" i="10" s="1"/>
  <c r="X30" i="10"/>
  <c r="X40" i="10" s="1"/>
  <c r="AB29" i="10"/>
  <c r="AB39" i="10" s="1"/>
  <c r="X29" i="10"/>
  <c r="X39" i="10" s="1"/>
  <c r="AB28" i="10"/>
  <c r="AB38" i="10" s="1"/>
  <c r="X28" i="10"/>
  <c r="X38" i="10" s="1"/>
  <c r="AB27" i="10"/>
  <c r="AB37" i="10" s="1"/>
  <c r="X27" i="10"/>
  <c r="X37" i="10" s="1"/>
  <c r="AB26" i="10"/>
  <c r="AB36" i="10" s="1"/>
  <c r="X26" i="10"/>
  <c r="X36" i="10" s="1"/>
  <c r="AB25" i="10"/>
  <c r="AB35" i="10" s="1"/>
  <c r="X25" i="10"/>
  <c r="X35" i="10" s="1"/>
  <c r="AD25" i="10"/>
  <c r="AD35" i="10" s="1"/>
  <c r="AA30" i="10"/>
  <c r="AA40" i="10" s="1"/>
  <c r="W30" i="10"/>
  <c r="W40" i="10" s="1"/>
  <c r="AA29" i="10"/>
  <c r="AA39" i="10" s="1"/>
  <c r="W29" i="10"/>
  <c r="W39" i="10" s="1"/>
  <c r="AA28" i="10"/>
  <c r="AA38" i="10" s="1"/>
  <c r="W28" i="10"/>
  <c r="W38" i="10" s="1"/>
  <c r="AA27" i="10"/>
  <c r="AA37" i="10" s="1"/>
  <c r="W27" i="10"/>
  <c r="W37" i="10" s="1"/>
  <c r="AA26" i="10"/>
  <c r="AA36" i="10" s="1"/>
  <c r="W26" i="10"/>
  <c r="W36" i="10" s="1"/>
  <c r="AA25" i="10"/>
  <c r="AA35" i="10" s="1"/>
  <c r="W25" i="10"/>
  <c r="W35" i="10" s="1"/>
  <c r="Z27" i="10"/>
  <c r="Z37" i="10" s="1"/>
  <c r="Z25" i="10"/>
  <c r="Z35" i="10" s="1"/>
  <c r="AD30" i="10"/>
  <c r="AD40" i="10" s="1"/>
  <c r="Z30" i="10"/>
  <c r="Z40" i="10" s="1"/>
  <c r="AD29" i="10"/>
  <c r="AD39" i="10" s="1"/>
  <c r="Z29" i="10"/>
  <c r="Z39" i="10" s="1"/>
  <c r="AD28" i="10"/>
  <c r="AD38" i="10" s="1"/>
  <c r="Z28" i="10"/>
  <c r="Z38" i="10" s="1"/>
  <c r="AD27" i="10"/>
  <c r="AD37" i="10" s="1"/>
  <c r="AD26" i="10"/>
  <c r="AD36" i="10" s="1"/>
  <c r="Z26" i="10"/>
  <c r="Z36" i="10" s="1"/>
  <c r="AC26" i="10"/>
  <c r="AC36" i="10" s="1"/>
  <c r="AC28" i="10"/>
  <c r="AC38" i="10" s="1"/>
  <c r="AC30" i="10"/>
  <c r="AC40" i="10" s="1"/>
  <c r="AC25" i="10"/>
  <c r="AC35" i="10" s="1"/>
  <c r="AC27" i="10"/>
  <c r="AC37" i="10" s="1"/>
  <c r="AC29" i="10"/>
  <c r="AC39" i="10" s="1"/>
  <c r="Y25" i="10"/>
  <c r="Y35" i="10" s="1"/>
  <c r="Y27" i="10"/>
  <c r="Y37" i="10" s="1"/>
  <c r="Y29" i="10"/>
  <c r="Y39" i="10" s="1"/>
  <c r="X82" i="11" l="1"/>
  <c r="Y61" i="11"/>
  <c r="Y72" i="11" s="1"/>
  <c r="Y84" i="11" s="1"/>
  <c r="Z26" i="11"/>
  <c r="Z36" i="11" s="1"/>
  <c r="Z60" i="11" s="1"/>
  <c r="Z71" i="11" s="1"/>
  <c r="Z83" i="11" s="1"/>
  <c r="AA27" i="11"/>
  <c r="AA37" i="11" s="1"/>
  <c r="AA61" i="11" s="1"/>
  <c r="AA72" i="11" s="1"/>
  <c r="AA84" i="11" s="1"/>
  <c r="X27" i="11"/>
  <c r="X37" i="11" s="1"/>
  <c r="X61" i="11" s="1"/>
  <c r="X72" i="11" s="1"/>
  <c r="X84" i="11" s="1"/>
  <c r="Z30" i="11"/>
  <c r="Z40" i="11" s="1"/>
  <c r="Z64" i="11" s="1"/>
  <c r="Z75" i="11" s="1"/>
  <c r="Z87" i="11" s="1"/>
  <c r="X29" i="11"/>
  <c r="X39" i="11" s="1"/>
  <c r="X63" i="11" s="1"/>
  <c r="X74" i="11" s="1"/>
  <c r="X86" i="11" s="1"/>
  <c r="AA30" i="11"/>
  <c r="AA40" i="11" s="1"/>
  <c r="AA64" i="11" s="1"/>
  <c r="AA75" i="11" s="1"/>
  <c r="AA87" i="11" s="1"/>
  <c r="AA26" i="11"/>
  <c r="AA36" i="11" s="1"/>
  <c r="AA60" i="11" s="1"/>
  <c r="AA71" i="11" s="1"/>
  <c r="AA83" i="11" s="1"/>
  <c r="Z29" i="11"/>
  <c r="Z39" i="11" s="1"/>
  <c r="Z63" i="11" s="1"/>
  <c r="Z74" i="11" s="1"/>
  <c r="Z86" i="11" s="1"/>
  <c r="Z25" i="11"/>
  <c r="Z35" i="11" s="1"/>
  <c r="Z59" i="11" s="1"/>
  <c r="Z70" i="11" s="1"/>
  <c r="Z82" i="11" s="1"/>
  <c r="AB25" i="11"/>
  <c r="AB35" i="11" s="1"/>
  <c r="AB59" i="11" s="1"/>
  <c r="AB70" i="11" s="1"/>
  <c r="AB82" i="11" s="1"/>
  <c r="AB27" i="11"/>
  <c r="AB37" i="11" s="1"/>
  <c r="AB61" i="11" s="1"/>
  <c r="AB72" i="11" s="1"/>
  <c r="AB84" i="11" s="1"/>
  <c r="AB29" i="11"/>
  <c r="AB39" i="11" s="1"/>
  <c r="AB63" i="11" s="1"/>
  <c r="AB74" i="11" s="1"/>
  <c r="AB86" i="11" s="1"/>
  <c r="AC27" i="11"/>
  <c r="AC37" i="11" s="1"/>
  <c r="AC61" i="11" s="1"/>
  <c r="AC72" i="11" s="1"/>
  <c r="AC84" i="11" s="1"/>
  <c r="W29" i="11"/>
  <c r="W39" i="11" s="1"/>
  <c r="W63" i="11" s="1"/>
  <c r="W74" i="11" s="1"/>
  <c r="W86" i="11" s="1"/>
  <c r="AA29" i="11"/>
  <c r="AA39" i="11" s="1"/>
  <c r="AA63" i="11" s="1"/>
  <c r="AA74" i="11" s="1"/>
  <c r="AA86" i="11" s="1"/>
  <c r="AA25" i="11"/>
  <c r="AA35" i="11" s="1"/>
  <c r="AA59" i="11" s="1"/>
  <c r="AA70" i="11" s="1"/>
  <c r="AA82" i="11" s="1"/>
  <c r="Z28" i="11"/>
  <c r="Z38" i="11" s="1"/>
  <c r="Z62" i="11" s="1"/>
  <c r="Z73" i="11" s="1"/>
  <c r="Z85" i="11" s="1"/>
  <c r="AD29" i="11"/>
  <c r="AD39" i="11" s="1"/>
  <c r="AD63" i="11" s="1"/>
  <c r="AD74" i="11" s="1"/>
  <c r="AD86" i="11" s="1"/>
  <c r="X26" i="11"/>
  <c r="X36" i="11" s="1"/>
  <c r="X60" i="11" s="1"/>
  <c r="X71" i="11" s="1"/>
  <c r="X83" i="11" s="1"/>
  <c r="X28" i="11"/>
  <c r="X38" i="11" s="1"/>
  <c r="X62" i="11" s="1"/>
  <c r="X73" i="11" s="1"/>
  <c r="X85" i="11" s="1"/>
  <c r="Y25" i="11"/>
  <c r="Y35" i="11" s="1"/>
  <c r="Y59" i="11" s="1"/>
  <c r="Y70" i="11" s="1"/>
  <c r="Y82" i="11" s="1"/>
  <c r="Y29" i="11"/>
  <c r="Y39" i="11" s="1"/>
  <c r="Y63" i="11" s="1"/>
  <c r="Y74" i="11" s="1"/>
  <c r="Y86" i="11" s="1"/>
  <c r="W25" i="11"/>
  <c r="W35" i="11" s="1"/>
  <c r="W59" i="11" s="1"/>
  <c r="W70" i="11" s="1"/>
  <c r="W82" i="11" s="1"/>
  <c r="AA28" i="11"/>
  <c r="AA38" i="11" s="1"/>
  <c r="AA62" i="11" s="1"/>
  <c r="AA73" i="11" s="1"/>
  <c r="AA85" i="11" s="1"/>
  <c r="AD26" i="11"/>
  <c r="AD36" i="11" s="1"/>
  <c r="AD60" i="11" s="1"/>
  <c r="AD71" i="11" s="1"/>
  <c r="AD83" i="11" s="1"/>
  <c r="Z27" i="11"/>
  <c r="Z37" i="11" s="1"/>
  <c r="Z61" i="11" s="1"/>
  <c r="Z72" i="11" s="1"/>
  <c r="Z84" i="11" s="1"/>
  <c r="AD27" i="11"/>
  <c r="AD37" i="11" s="1"/>
  <c r="AD61" i="11" s="1"/>
  <c r="AD72" i="11" s="1"/>
  <c r="AD84" i="11" s="1"/>
  <c r="AB26" i="11"/>
  <c r="AB36" i="11" s="1"/>
  <c r="AB60" i="11" s="1"/>
  <c r="AB71" i="11" s="1"/>
  <c r="AB83" i="11" s="1"/>
  <c r="AB28" i="11"/>
  <c r="AB38" i="11" s="1"/>
  <c r="AB62" i="11" s="1"/>
  <c r="AB73" i="11" s="1"/>
  <c r="AB85" i="11" s="1"/>
  <c r="AC25" i="11"/>
  <c r="AC35" i="11" s="1"/>
  <c r="AC59" i="11" s="1"/>
  <c r="AC70" i="11" s="1"/>
  <c r="AC82" i="11" s="1"/>
  <c r="AC29" i="11"/>
  <c r="AC39" i="11" s="1"/>
  <c r="AC63" i="11" s="1"/>
  <c r="AC74" i="11" s="1"/>
  <c r="AC86" i="11" s="1"/>
  <c r="W30" i="11"/>
  <c r="W40" i="11" s="1"/>
  <c r="W64" i="11" s="1"/>
  <c r="W75" i="11" s="1"/>
  <c r="W87" i="11" s="1"/>
  <c r="W26" i="11"/>
  <c r="W36" i="11" s="1"/>
  <c r="W60" i="11" s="1"/>
  <c r="W71" i="11" s="1"/>
  <c r="W83" i="11" s="1"/>
  <c r="AD25" i="11"/>
  <c r="AD35" i="11" s="1"/>
  <c r="AD59" i="11" s="1"/>
  <c r="AD70" i="11" s="1"/>
  <c r="AD82" i="11" s="1"/>
  <c r="X30" i="11"/>
  <c r="X40" i="11" s="1"/>
  <c r="X64" i="11" s="1"/>
  <c r="X75" i="11" s="1"/>
  <c r="X87" i="11" s="1"/>
  <c r="Y26" i="11"/>
  <c r="Y36" i="11" s="1"/>
  <c r="Y60" i="11" s="1"/>
  <c r="Y71" i="11" s="1"/>
  <c r="Y83" i="11" s="1"/>
  <c r="Y28" i="11"/>
  <c r="Y38" i="11" s="1"/>
  <c r="Y62" i="11" s="1"/>
  <c r="Y73" i="11" s="1"/>
  <c r="Y85" i="11" s="1"/>
  <c r="Y30" i="11"/>
  <c r="Y40" i="11" s="1"/>
  <c r="Y64" i="11" s="1"/>
  <c r="Y75" i="11" s="1"/>
  <c r="Y87" i="11" s="1"/>
  <c r="W28" i="11"/>
  <c r="W38" i="11" s="1"/>
  <c r="W62" i="11" s="1"/>
  <c r="W73" i="11" s="1"/>
  <c r="W85" i="11" s="1"/>
  <c r="AD30" i="11"/>
  <c r="AD40" i="11" s="1"/>
  <c r="AD64" i="11" s="1"/>
  <c r="AD75" i="11" s="1"/>
  <c r="AD87" i="11" s="1"/>
  <c r="AB30" i="11"/>
  <c r="AB40" i="11" s="1"/>
  <c r="AB64" i="11" s="1"/>
  <c r="AB75" i="11" s="1"/>
  <c r="AB87" i="11" s="1"/>
  <c r="AC26" i="11"/>
  <c r="AC36" i="11" s="1"/>
  <c r="AC60" i="11" s="1"/>
  <c r="AC71" i="11" s="1"/>
  <c r="AC83" i="11" s="1"/>
  <c r="AC28" i="11"/>
  <c r="AC38" i="11" s="1"/>
  <c r="AC62" i="11" s="1"/>
  <c r="AC73" i="11" s="1"/>
  <c r="AC85" i="11" s="1"/>
  <c r="AC30" i="11"/>
  <c r="AC40" i="11" s="1"/>
  <c r="AC64" i="11" s="1"/>
  <c r="AC75" i="11" s="1"/>
  <c r="AC87" i="11" s="1"/>
  <c r="W27" i="11"/>
  <c r="W37" i="11" s="1"/>
  <c r="W61" i="11" s="1"/>
  <c r="W72" i="11" s="1"/>
  <c r="W84" i="11" s="1"/>
  <c r="AA48" i="10"/>
  <c r="AA49" i="10" s="1"/>
  <c r="AA50" i="10" s="1"/>
  <c r="AA51" i="10" s="1"/>
  <c r="AA52" i="10" s="1"/>
  <c r="AA53" i="10" s="1"/>
  <c r="AA64" i="10" s="1"/>
  <c r="AA75" i="10" s="1"/>
  <c r="W48" i="10"/>
  <c r="W49" i="10" s="1"/>
  <c r="W50" i="10" s="1"/>
  <c r="W51" i="10" s="1"/>
  <c r="W52" i="10" s="1"/>
  <c r="W53" i="10" s="1"/>
  <c r="W64" i="10" s="1"/>
  <c r="W75" i="10" s="1"/>
  <c r="AG52" i="10"/>
  <c r="AG53" i="10" s="1"/>
  <c r="F46" i="10"/>
  <c r="AD48" i="10"/>
  <c r="AD49" i="10" s="1"/>
  <c r="AD50" i="10" s="1"/>
  <c r="AD51" i="10" s="1"/>
  <c r="AD52" i="10" s="1"/>
  <c r="AD53" i="10" s="1"/>
  <c r="AD64" i="10" s="1"/>
  <c r="AD75" i="10" s="1"/>
  <c r="Y48" i="10"/>
  <c r="Y49" i="10" s="1"/>
  <c r="Y50" i="10" s="1"/>
  <c r="Y51" i="10" s="1"/>
  <c r="Y52" i="10" s="1"/>
  <c r="Y53" i="10" s="1"/>
  <c r="Y64" i="10" s="1"/>
  <c r="Y75" i="10" s="1"/>
  <c r="AB59" i="10"/>
  <c r="AB70" i="10" s="1"/>
  <c r="AB82" i="10" s="1"/>
  <c r="AB61" i="10"/>
  <c r="AB72" i="10" s="1"/>
  <c r="AB84" i="10" s="1"/>
  <c r="AB63" i="10"/>
  <c r="AB74" i="10" s="1"/>
  <c r="X48" i="10"/>
  <c r="X49" i="10" s="1"/>
  <c r="X50" i="10" s="1"/>
  <c r="X51" i="10" s="1"/>
  <c r="X52" i="10" s="1"/>
  <c r="X53" i="10" s="1"/>
  <c r="X64" i="10" s="1"/>
  <c r="X75" i="10" s="1"/>
  <c r="Z48" i="10"/>
  <c r="Z49" i="10" s="1"/>
  <c r="Z50" i="10" s="1"/>
  <c r="Z51" i="10" s="1"/>
  <c r="Z52" i="10" s="1"/>
  <c r="Z53" i="10" s="1"/>
  <c r="Z64" i="10" s="1"/>
  <c r="Z75" i="10" s="1"/>
  <c r="Z87" i="10" s="1"/>
  <c r="AC48" i="10"/>
  <c r="AC49" i="10" s="1"/>
  <c r="AC50" i="10" s="1"/>
  <c r="AC51" i="10" s="1"/>
  <c r="AC52" i="10" s="1"/>
  <c r="AC53" i="10" s="1"/>
  <c r="AC64" i="10" s="1"/>
  <c r="AC75" i="10" s="1"/>
  <c r="AC87" i="10" s="1"/>
  <c r="AB60" i="10"/>
  <c r="AB71" i="10" s="1"/>
  <c r="AB62" i="10"/>
  <c r="AB73" i="10" s="1"/>
  <c r="AB30" i="10"/>
  <c r="AB40" i="10" s="1"/>
  <c r="AB64" i="10" s="1"/>
  <c r="AB75" i="10" s="1"/>
  <c r="AB87" i="10" s="1"/>
  <c r="F50" i="11" l="1"/>
  <c r="F57" i="11" s="1"/>
  <c r="C57" i="11" s="1"/>
  <c r="AA61" i="10"/>
  <c r="AA72" i="10" s="1"/>
  <c r="AA84" i="10" s="1"/>
  <c r="AA59" i="10"/>
  <c r="AA70" i="10" s="1"/>
  <c r="AA82" i="10" s="1"/>
  <c r="W63" i="10"/>
  <c r="W74" i="10" s="1"/>
  <c r="W86" i="10" s="1"/>
  <c r="W87" i="10"/>
  <c r="Z59" i="10"/>
  <c r="Z70" i="10" s="1"/>
  <c r="Z82" i="10" s="1"/>
  <c r="Z63" i="10"/>
  <c r="Z74" i="10" s="1"/>
  <c r="Z86" i="10" s="1"/>
  <c r="AB85" i="10"/>
  <c r="W61" i="10"/>
  <c r="W72" i="10" s="1"/>
  <c r="W84" i="10" s="1"/>
  <c r="W62" i="10"/>
  <c r="W73" i="10" s="1"/>
  <c r="W85" i="10" s="1"/>
  <c r="W59" i="10"/>
  <c r="W70" i="10" s="1"/>
  <c r="W82" i="10" s="1"/>
  <c r="AA62" i="10"/>
  <c r="AA73" i="10" s="1"/>
  <c r="AA85" i="10" s="1"/>
  <c r="Y60" i="10"/>
  <c r="Y71" i="10" s="1"/>
  <c r="Y83" i="10" s="1"/>
  <c r="W60" i="10"/>
  <c r="W71" i="10" s="1"/>
  <c r="W83" i="10" s="1"/>
  <c r="Y62" i="10"/>
  <c r="Y73" i="10" s="1"/>
  <c r="Y85" i="10" s="1"/>
  <c r="Y63" i="10"/>
  <c r="Y74" i="10" s="1"/>
  <c r="Y86" i="10" s="1"/>
  <c r="AA60" i="10"/>
  <c r="AA71" i="10" s="1"/>
  <c r="AA83" i="10" s="1"/>
  <c r="AA63" i="10"/>
  <c r="AA74" i="10" s="1"/>
  <c r="AA86" i="10" s="1"/>
  <c r="X63" i="10"/>
  <c r="X74" i="10" s="1"/>
  <c r="X86" i="10" s="1"/>
  <c r="AD87" i="10"/>
  <c r="AD62" i="10"/>
  <c r="AD73" i="10" s="1"/>
  <c r="AD85" i="10" s="1"/>
  <c r="AD60" i="10"/>
  <c r="AD71" i="10" s="1"/>
  <c r="AD83" i="10" s="1"/>
  <c r="Z61" i="10"/>
  <c r="Z72" i="10" s="1"/>
  <c r="Z84" i="10" s="1"/>
  <c r="Z60" i="10"/>
  <c r="Z71" i="10" s="1"/>
  <c r="Z83" i="10" s="1"/>
  <c r="X87" i="10"/>
  <c r="Y87" i="10"/>
  <c r="AA87" i="10"/>
  <c r="AC63" i="10"/>
  <c r="AC74" i="10" s="1"/>
  <c r="AC86" i="10" s="1"/>
  <c r="AB86" i="10"/>
  <c r="Z62" i="10"/>
  <c r="Z73" i="10" s="1"/>
  <c r="Z85" i="10" s="1"/>
  <c r="AB83" i="10"/>
  <c r="AC62" i="10"/>
  <c r="AC73" i="10" s="1"/>
  <c r="AC85" i="10" s="1"/>
  <c r="AC60" i="10"/>
  <c r="AC71" i="10" s="1"/>
  <c r="AC83" i="10" s="1"/>
  <c r="X62" i="10"/>
  <c r="X73" i="10" s="1"/>
  <c r="X85" i="10" s="1"/>
  <c r="X61" i="10"/>
  <c r="X72" i="10" s="1"/>
  <c r="X84" i="10" s="1"/>
  <c r="X60" i="10"/>
  <c r="X71" i="10" s="1"/>
  <c r="X83" i="10" s="1"/>
  <c r="AD63" i="10"/>
  <c r="AD74" i="10" s="1"/>
  <c r="AD86" i="10" s="1"/>
  <c r="Y59" i="10"/>
  <c r="Y70" i="10" s="1"/>
  <c r="Y82" i="10" s="1"/>
  <c r="X59" i="10"/>
  <c r="X70" i="10" s="1"/>
  <c r="X82" i="10" s="1"/>
  <c r="AD61" i="10"/>
  <c r="AD72" i="10" s="1"/>
  <c r="AD84" i="10" s="1"/>
  <c r="Y61" i="10"/>
  <c r="Y72" i="10" s="1"/>
  <c r="Y84" i="10" s="1"/>
  <c r="AD59" i="10"/>
  <c r="AD70" i="10" s="1"/>
  <c r="AD82" i="10" s="1"/>
  <c r="AC59" i="10"/>
  <c r="AC70" i="10" s="1"/>
  <c r="AC82" i="10" s="1"/>
  <c r="AC61" i="10"/>
  <c r="AC72" i="10" s="1"/>
  <c r="AC84" i="10" s="1"/>
  <c r="F56" i="11" l="1"/>
  <c r="C56" i="11" s="1"/>
  <c r="C50" i="11"/>
  <c r="F50" i="10"/>
  <c r="F56" i="10" s="1"/>
  <c r="C56" i="10" s="1"/>
  <c r="C50" i="10" l="1"/>
  <c r="F57" i="10"/>
  <c r="C57"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Asif Reza</author>
  </authors>
  <commentList>
    <comment ref="F50" authorId="0" shapeId="0" xr:uid="{B586A30A-2EF5-4A8B-B428-ECA930AD5394}">
      <text>
        <r>
          <rPr>
            <b/>
            <sz val="9"/>
            <color indexed="81"/>
            <rFont val="Tahoma"/>
            <family val="2"/>
          </rPr>
          <t>Increase the dimensions (depth, width &amp; length in row39, 40 &amp; 41) of the Soakpit so that the ponding volume can be close to Zero or less. Soakpit drainage is dependent on percolation rate. Lower the rate higher the dimensions. Also depends on modified/developed area, more area will need bigger soakpit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Asif Reza</author>
  </authors>
  <commentList>
    <comment ref="F50" authorId="0" shapeId="0" xr:uid="{02CFFF3D-227F-4D35-8AAE-1DB455B7ABE6}">
      <text>
        <r>
          <rPr>
            <b/>
            <sz val="9"/>
            <color indexed="81"/>
            <rFont val="Tahoma"/>
            <family val="2"/>
          </rPr>
          <t>Increase the dimensions (depth, width &amp; length in row39, 40 &amp; 41) of the Soakpit so that the ponding volume can be close to Zero or less. Soakpit drainage is dependent on percolation rate. Lower the rate higher the dimensions. Also depends on modified/developed area, more area will need bigger soakpit</t>
        </r>
      </text>
    </comment>
  </commentList>
</comments>
</file>

<file path=xl/sharedStrings.xml><?xml version="1.0" encoding="utf-8"?>
<sst xmlns="http://schemas.openxmlformats.org/spreadsheetml/2006/main" count="335" uniqueCount="127">
  <si>
    <t>Table. 1</t>
  </si>
  <si>
    <t>1hr</t>
  </si>
  <si>
    <t>2hr</t>
  </si>
  <si>
    <t>6hr</t>
  </si>
  <si>
    <t>12hr</t>
  </si>
  <si>
    <t>24hr</t>
  </si>
  <si>
    <t>Input field</t>
  </si>
  <si>
    <t>Output field</t>
  </si>
  <si>
    <t>Return period (years)</t>
  </si>
  <si>
    <t>Rational Method</t>
  </si>
  <si>
    <t>Q=</t>
  </si>
  <si>
    <t>KCIA</t>
  </si>
  <si>
    <t>k=</t>
  </si>
  <si>
    <t>unit conv.</t>
  </si>
  <si>
    <r>
      <t>C</t>
    </r>
    <r>
      <rPr>
        <vertAlign val="subscript"/>
        <sz val="12"/>
        <color theme="1"/>
        <rFont val="Calibri"/>
        <family val="2"/>
        <scheme val="minor"/>
      </rPr>
      <t>T</t>
    </r>
    <r>
      <rPr>
        <sz val="12"/>
        <color theme="1"/>
        <rFont val="Calibri"/>
        <family val="2"/>
        <scheme val="minor"/>
      </rPr>
      <t>=</t>
    </r>
  </si>
  <si>
    <t>See below</t>
  </si>
  <si>
    <t>I=</t>
  </si>
  <si>
    <t>see table</t>
  </si>
  <si>
    <r>
      <t>m</t>
    </r>
    <r>
      <rPr>
        <vertAlign val="superscript"/>
        <sz val="12"/>
        <color theme="1"/>
        <rFont val="Calibri"/>
        <family val="2"/>
        <scheme val="minor"/>
      </rPr>
      <t>2</t>
    </r>
  </si>
  <si>
    <t>ha</t>
  </si>
  <si>
    <t>Table. 2</t>
  </si>
  <si>
    <t>Table. 3</t>
  </si>
  <si>
    <t>Table. 4</t>
  </si>
  <si>
    <r>
      <t xml:space="preserve">Outflow Volume </t>
    </r>
    <r>
      <rPr>
        <sz val="12"/>
        <color rgb="FFFF0000"/>
        <rFont val="Calibri"/>
        <family val="2"/>
        <scheme val="minor"/>
      </rPr>
      <t>(</t>
    </r>
    <r>
      <rPr>
        <u/>
        <sz val="12"/>
        <color rgb="FFFF0000"/>
        <rFont val="Calibri"/>
        <family val="2"/>
        <scheme val="minor"/>
      </rPr>
      <t>V soak</t>
    </r>
    <r>
      <rPr>
        <sz val="12"/>
        <color rgb="FFFF0000"/>
        <rFont val="Calibri"/>
        <family val="2"/>
        <scheme val="minor"/>
      </rPr>
      <t xml:space="preserve">) </t>
    </r>
  </si>
  <si>
    <t>Table. 5</t>
  </si>
  <si>
    <t>Table. 6</t>
  </si>
  <si>
    <r>
      <t xml:space="preserve">Inflow Volume </t>
    </r>
    <r>
      <rPr>
        <b/>
        <sz val="12"/>
        <color rgb="FFFF0000"/>
        <rFont val="Calibri"/>
        <family val="2"/>
        <scheme val="minor"/>
      </rPr>
      <t>(</t>
    </r>
    <r>
      <rPr>
        <b/>
        <u/>
        <sz val="12"/>
        <color rgb="FFFF0000"/>
        <rFont val="Calibri"/>
        <family val="2"/>
        <scheme val="minor"/>
      </rPr>
      <t>Rc</t>
    </r>
    <r>
      <rPr>
        <b/>
        <sz val="12"/>
        <color rgb="FFFF0000"/>
        <rFont val="Calibri"/>
        <family val="2"/>
        <scheme val="minor"/>
      </rPr>
      <t xml:space="preserve">) </t>
    </r>
    <r>
      <rPr>
        <b/>
        <sz val="12"/>
        <rFont val="Calibri"/>
        <family val="2"/>
        <scheme val="minor"/>
      </rPr>
      <t>(m3)</t>
    </r>
  </si>
  <si>
    <t>Permeability</t>
  </si>
  <si>
    <t>Safety Factor</t>
  </si>
  <si>
    <t>low = 1.5, high = 3.0</t>
  </si>
  <si>
    <t>Consequence of failure</t>
  </si>
  <si>
    <t>C1</t>
  </si>
  <si>
    <t>A1</t>
  </si>
  <si>
    <t>C2</t>
  </si>
  <si>
    <t>A2</t>
  </si>
  <si>
    <t>C3</t>
  </si>
  <si>
    <t>A3</t>
  </si>
  <si>
    <t>C4</t>
  </si>
  <si>
    <t>A4</t>
  </si>
  <si>
    <t>Ct</t>
  </si>
  <si>
    <t>depth</t>
  </si>
  <si>
    <t>width</t>
  </si>
  <si>
    <t>soakage area</t>
  </si>
  <si>
    <t>Void</t>
  </si>
  <si>
    <t>m/sec</t>
  </si>
  <si>
    <t>m3/sec</t>
  </si>
  <si>
    <t>Table. 7</t>
  </si>
  <si>
    <r>
      <t>Ponding Time (hrs)</t>
    </r>
    <r>
      <rPr>
        <sz val="12"/>
        <color theme="1"/>
        <rFont val="Calibri"/>
        <family val="2"/>
        <scheme val="minor"/>
      </rPr>
      <t>= Vpond/permeabillity</t>
    </r>
  </si>
  <si>
    <r>
      <rPr>
        <b/>
        <u/>
        <sz val="12"/>
        <color theme="1"/>
        <rFont val="Calibri"/>
        <family val="2"/>
        <scheme val="minor"/>
      </rPr>
      <t>I</t>
    </r>
    <r>
      <rPr>
        <b/>
        <sz val="12"/>
        <color theme="1"/>
        <rFont val="Calibri"/>
        <family val="2"/>
        <scheme val="minor"/>
      </rPr>
      <t>ntensities HIRDS v4 Scenario RCP8.5 for the period 2081-2100 (mm/hr)</t>
    </r>
  </si>
  <si>
    <t>Peak Inflow Flow Rates Q=kCIA (m3/sec)</t>
  </si>
  <si>
    <t>Volume</t>
  </si>
  <si>
    <t>Soakage after factor of safety</t>
  </si>
  <si>
    <t>m</t>
  </si>
  <si>
    <r>
      <t>m</t>
    </r>
    <r>
      <rPr>
        <vertAlign val="superscript"/>
        <sz val="12"/>
        <color theme="1"/>
        <rFont val="Calibri"/>
        <family val="2"/>
        <scheme val="minor"/>
      </rPr>
      <t>3</t>
    </r>
  </si>
  <si>
    <t>Soakpit</t>
  </si>
  <si>
    <t>Gross C</t>
  </si>
  <si>
    <t>Area contributing to soakpit</t>
  </si>
  <si>
    <t>Area of Green field</t>
  </si>
  <si>
    <t>Roof Area</t>
  </si>
  <si>
    <t>Other Areas</t>
  </si>
  <si>
    <t>"C" for Roof</t>
  </si>
  <si>
    <t>"C" for Hardstand</t>
  </si>
  <si>
    <t>"C" for Green area</t>
  </si>
  <si>
    <t>Other "C"</t>
  </si>
  <si>
    <t>Base Area</t>
  </si>
  <si>
    <t>d</t>
  </si>
  <si>
    <t>w</t>
  </si>
  <si>
    <t>a</t>
  </si>
  <si>
    <t>Sa</t>
  </si>
  <si>
    <t>Pd</t>
  </si>
  <si>
    <t>Storage in Soakpit</t>
  </si>
  <si>
    <t>Vss</t>
  </si>
  <si>
    <r>
      <t xml:space="preserve">Ponding volume in addition to storage in soakpit </t>
    </r>
    <r>
      <rPr>
        <u/>
        <sz val="12"/>
        <color rgb="FFFF0000"/>
        <rFont val="Calibri"/>
        <family val="2"/>
        <scheme val="minor"/>
      </rPr>
      <t>Vpond</t>
    </r>
    <r>
      <rPr>
        <u/>
        <sz val="12"/>
        <color theme="1"/>
        <rFont val="Calibri"/>
        <family val="2"/>
        <scheme val="minor"/>
      </rPr>
      <t xml:space="preserve"> </t>
    </r>
    <r>
      <rPr>
        <sz val="12"/>
        <color theme="1"/>
        <rFont val="Calibri"/>
        <family val="2"/>
        <scheme val="minor"/>
      </rPr>
      <t>= Vstore-Vss</t>
    </r>
    <r>
      <rPr>
        <b/>
        <sz val="12"/>
        <color theme="1"/>
        <rFont val="Calibri"/>
        <family val="2"/>
        <scheme val="minor"/>
      </rPr>
      <t xml:space="preserve"> (m3)</t>
    </r>
  </si>
  <si>
    <r>
      <t xml:space="preserve">Storage Required </t>
    </r>
    <r>
      <rPr>
        <u/>
        <sz val="12"/>
        <color rgb="FFFF0000"/>
        <rFont val="Calibri"/>
        <family val="2"/>
        <scheme val="minor"/>
      </rPr>
      <t>V store</t>
    </r>
    <r>
      <rPr>
        <u/>
        <sz val="12"/>
        <color theme="1"/>
        <rFont val="Calibri"/>
        <family val="2"/>
        <scheme val="minor"/>
      </rPr>
      <t xml:space="preserve"> </t>
    </r>
    <r>
      <rPr>
        <sz val="12"/>
        <color theme="1"/>
        <rFont val="Calibri"/>
        <family val="2"/>
        <scheme val="minor"/>
      </rPr>
      <t>= Rc - V soak (m3)</t>
    </r>
  </si>
  <si>
    <t>Flow through soakpit</t>
  </si>
  <si>
    <t>Ponding time</t>
  </si>
  <si>
    <t>P</t>
  </si>
  <si>
    <t>Qs</t>
  </si>
  <si>
    <t>ponding volume</t>
  </si>
  <si>
    <t>ponding depth</t>
  </si>
  <si>
    <t>ponding area</t>
  </si>
  <si>
    <t>hr</t>
  </si>
  <si>
    <t>Percolation test result</t>
  </si>
  <si>
    <t>percolation rate</t>
  </si>
  <si>
    <r>
      <t>m</t>
    </r>
    <r>
      <rPr>
        <vertAlign val="superscript"/>
        <sz val="12"/>
        <color theme="1"/>
        <rFont val="Calibri"/>
        <family val="2"/>
        <scheme val="minor"/>
      </rPr>
      <t>3</t>
    </r>
    <r>
      <rPr>
        <sz val="12"/>
        <color theme="1"/>
        <rFont val="Calibri"/>
        <family val="2"/>
        <scheme val="minor"/>
      </rPr>
      <t>/sec</t>
    </r>
  </si>
  <si>
    <t>Surface type, Area &amp; "C" value contributing to Soakpit</t>
  </si>
  <si>
    <t>Design Check</t>
  </si>
  <si>
    <t>Hardstand &amp; Driveway Area</t>
  </si>
  <si>
    <t>Soakpit design</t>
  </si>
  <si>
    <t>Very small amaount of ponding on top of soakpit, 100mm is considered in here.</t>
  </si>
  <si>
    <t>Ponding time should not exceed 24 hours</t>
  </si>
  <si>
    <t>protrusion depth in Gravel</t>
  </si>
  <si>
    <t>Type</t>
  </si>
  <si>
    <t>R</t>
  </si>
  <si>
    <t>length/Diameter</t>
  </si>
  <si>
    <t>L or D</t>
  </si>
  <si>
    <t>l/sec</t>
  </si>
  <si>
    <t>Date:</t>
  </si>
  <si>
    <t>Address:</t>
  </si>
  <si>
    <t>dimensions</t>
  </si>
  <si>
    <t>Adjust the soakpit dimensions so that the ponding area does not exceed base area.</t>
  </si>
  <si>
    <t>Total Area</t>
  </si>
  <si>
    <t>TA</t>
  </si>
  <si>
    <t>ARI</t>
  </si>
  <si>
    <t>AEP</t>
  </si>
  <si>
    <t>10m</t>
  </si>
  <si>
    <t>20m</t>
  </si>
  <si>
    <t>30m</t>
  </si>
  <si>
    <t>48h</t>
  </si>
  <si>
    <t>72h</t>
  </si>
  <si>
    <t>96h</t>
  </si>
  <si>
    <t>120h</t>
  </si>
  <si>
    <t>1h</t>
  </si>
  <si>
    <t>2h</t>
  </si>
  <si>
    <t>6h</t>
  </si>
  <si>
    <t>12h</t>
  </si>
  <si>
    <t>24h</t>
  </si>
  <si>
    <t>min</t>
  </si>
  <si>
    <r>
      <t>l/m</t>
    </r>
    <r>
      <rPr>
        <vertAlign val="superscript"/>
        <sz val="12"/>
        <color theme="1"/>
        <rFont val="Calibri"/>
        <family val="2"/>
        <scheme val="minor"/>
      </rPr>
      <t>2</t>
    </r>
    <r>
      <rPr>
        <sz val="12"/>
        <color theme="1"/>
        <rFont val="Calibri"/>
        <family val="2"/>
        <scheme val="minor"/>
      </rPr>
      <t>/min</t>
    </r>
  </si>
  <si>
    <t>Link to get Intensities</t>
  </si>
  <si>
    <t>https://hirds.niwa.co.nz/</t>
  </si>
  <si>
    <t>Input is "C" for Cylindrical and "R" for Square or Rectangular Soakpit</t>
  </si>
  <si>
    <t>Put the percolation rate value found from (box P) of Sheet W1 or W2 provided to perform percolation test</t>
  </si>
  <si>
    <r>
      <t>Currently less than 0.39 m</t>
    </r>
    <r>
      <rPr>
        <vertAlign val="superscript"/>
        <sz val="11"/>
        <color theme="1"/>
        <rFont val="Calibri"/>
        <family val="2"/>
        <scheme val="minor"/>
      </rPr>
      <t>3</t>
    </r>
    <r>
      <rPr>
        <sz val="11"/>
        <color theme="1"/>
        <rFont val="Calibri"/>
        <family val="2"/>
        <scheme val="minor"/>
      </rPr>
      <t xml:space="preserve"> ponding is allowed</t>
    </r>
  </si>
  <si>
    <t>*This calculation is only to be used after the permit from Hurunui District Council as a design aid for soakpit and should not be used or relied upon by any other person or entity or for any other purposes. 
No responsibility is accepted by Hurunui District Council or its staff or employees for the accuracy of information provided by third parties and/ or the use of any part of this calculation in any other context or for any other purposes.
Any kind of modification of the sheet is not allowed without permission from HDC.</t>
  </si>
  <si>
    <t>safty factor</t>
  </si>
  <si>
    <t>Amberley School Swimming Pool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</si>
</sst>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00"/>
    <numFmt numFmtId="166" formatCode="0.0"/>
  </numFmts>
  <fonts count="24" x14ac:knownFonts="1">
    <font>
      <sz val="11"/>
      <color theme="1"/>
      <name val="Calibri"/>
      <family val="2"/>
      <scheme val="minor"/>
    </font>
    <font>
      <sz val="11"/>
      <color rgb="FF3F3F76"/>
      <name val="Calibri"/>
      <family val="2"/>
      <scheme val="minor"/>
    </font>
    <font>
      <b/>
      <sz val="11"/>
      <color rgb="FFFA7D00"/>
      <name val="Calibri"/>
      <family val="2"/>
      <scheme val="minor"/>
    </font>
    <font>
      <b/>
      <sz val="11"/>
      <color theme="1"/>
      <name val="Calibri"/>
      <family val="2"/>
      <scheme val="minor"/>
    </font>
    <font>
      <sz val="12"/>
      <color theme="1"/>
      <name val="Calibri"/>
      <family val="2"/>
      <scheme val="minor"/>
    </font>
    <font>
      <sz val="12"/>
      <color rgb="FF3F3F76"/>
      <name val="Calibri"/>
      <family val="2"/>
      <scheme val="minor"/>
    </font>
    <font>
      <b/>
      <sz val="12"/>
      <color theme="1"/>
      <name val="Calibri"/>
      <family val="2"/>
      <scheme val="minor"/>
    </font>
    <font>
      <b/>
      <sz val="12"/>
      <color rgb="FFFA7D00"/>
      <name val="Calibri"/>
      <family val="2"/>
      <scheme val="minor"/>
    </font>
    <font>
      <b/>
      <u/>
      <sz val="12"/>
      <color theme="1"/>
      <name val="Calibri"/>
      <family val="2"/>
      <scheme val="minor"/>
    </font>
    <font>
      <vertAlign val="subscript"/>
      <sz val="12"/>
      <color theme="1"/>
      <name val="Calibri"/>
      <family val="2"/>
      <scheme val="minor"/>
    </font>
    <font>
      <vertAlign val="superscript"/>
      <sz val="12"/>
      <color theme="1"/>
      <name val="Calibri"/>
      <family val="2"/>
      <scheme val="minor"/>
    </font>
    <font>
      <u/>
      <sz val="12"/>
      <color theme="1"/>
      <name val="Calibri"/>
      <family val="2"/>
      <scheme val="minor"/>
    </font>
    <font>
      <sz val="12"/>
      <color rgb="FFFF0000"/>
      <name val="Calibri"/>
      <family val="2"/>
      <scheme val="minor"/>
    </font>
    <font>
      <u/>
      <sz val="12"/>
      <color rgb="FFFF0000"/>
      <name val="Calibri"/>
      <family val="2"/>
      <scheme val="minor"/>
    </font>
    <font>
      <b/>
      <sz val="12"/>
      <color rgb="FFFF0000"/>
      <name val="Calibri"/>
      <family val="2"/>
      <scheme val="minor"/>
    </font>
    <font>
      <b/>
      <u/>
      <sz val="12"/>
      <color rgb="FFFF0000"/>
      <name val="Calibri"/>
      <family val="2"/>
      <scheme val="minor"/>
    </font>
    <font>
      <b/>
      <sz val="12"/>
      <name val="Calibri"/>
      <family val="2"/>
      <scheme val="minor"/>
    </font>
    <font>
      <b/>
      <sz val="14"/>
      <color theme="1"/>
      <name val="Calibri"/>
      <family val="2"/>
      <scheme val="minor"/>
    </font>
    <font>
      <b/>
      <sz val="9"/>
      <color indexed="81"/>
      <name val="Tahoma"/>
      <family val="2"/>
    </font>
    <font>
      <u/>
      <sz val="11"/>
      <color theme="10"/>
      <name val="Calibri"/>
      <family val="2"/>
      <scheme val="minor"/>
    </font>
    <font>
      <sz val="10"/>
      <color theme="1"/>
      <name val="Calibri"/>
      <family val="2"/>
      <scheme val="minor"/>
    </font>
    <font>
      <b/>
      <i/>
      <sz val="14"/>
      <color rgb="FF008000"/>
      <name val="Calibri"/>
      <family val="2"/>
      <scheme val="minor"/>
    </font>
    <font>
      <vertAlign val="superscript"/>
      <sz val="11"/>
      <color theme="1"/>
      <name val="Calibri"/>
      <family val="2"/>
      <scheme val="minor"/>
    </font>
    <font>
      <b/>
      <sz val="11"/>
      <color rgb="FFFF0000"/>
      <name val="Calibri"/>
      <family val="2"/>
      <scheme val="minor"/>
    </font>
  </fonts>
  <fills count="7">
    <fill>
      <patternFill patternType="none"/>
    </fill>
    <fill>
      <patternFill patternType="gray125"/>
    </fill>
    <fill>
      <patternFill patternType="solid">
        <fgColor rgb="FFFFCC99"/>
      </patternFill>
    </fill>
    <fill>
      <patternFill patternType="solid">
        <fgColor rgb="FFF2F2F2"/>
      </patternFill>
    </fill>
    <fill>
      <patternFill patternType="solid">
        <fgColor rgb="FFFFFF00"/>
        <bgColor indexed="64"/>
      </patternFill>
    </fill>
    <fill>
      <patternFill patternType="solid">
        <fgColor theme="6" tint="0.59999389629810485"/>
        <bgColor indexed="64"/>
      </patternFill>
    </fill>
    <fill>
      <patternFill patternType="solid">
        <fgColor theme="7" tint="0.59999389629810485"/>
        <bgColor indexed="64"/>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s>
  <cellStyleXfs count="4">
    <xf numFmtId="0" fontId="0" fillId="0" borderId="0"/>
    <xf numFmtId="0" fontId="1" fillId="2" borderId="1" applyNumberFormat="0" applyAlignment="0" applyProtection="0"/>
    <xf numFmtId="0" fontId="2" fillId="3" borderId="1" applyNumberFormat="0" applyAlignment="0" applyProtection="0"/>
    <xf numFmtId="0" fontId="19" fillId="0" borderId="0" applyNumberFormat="0" applyFill="0" applyBorder="0" applyAlignment="0" applyProtection="0"/>
  </cellStyleXfs>
  <cellXfs count="76">
    <xf numFmtId="0" fontId="0" fillId="0" borderId="0" xfId="0"/>
    <xf numFmtId="0" fontId="4" fillId="0" borderId="0" xfId="0" applyFont="1"/>
    <xf numFmtId="0" fontId="4" fillId="0" borderId="0" xfId="0" applyFont="1" applyFill="1" applyAlignment="1">
      <alignment vertical="center"/>
    </xf>
    <xf numFmtId="0" fontId="4" fillId="0" borderId="0" xfId="0" applyFont="1" applyAlignment="1">
      <alignment vertical="center"/>
    </xf>
    <xf numFmtId="0" fontId="5" fillId="2" borderId="1" xfId="1" applyFont="1" applyAlignment="1">
      <alignment horizontal="center"/>
    </xf>
    <xf numFmtId="0" fontId="4" fillId="0" borderId="2" xfId="0" applyFont="1" applyBorder="1" applyAlignment="1">
      <alignment horizontal="center"/>
    </xf>
    <xf numFmtId="0" fontId="6" fillId="0" borderId="2" xfId="0" applyFont="1" applyBorder="1" applyAlignment="1">
      <alignment horizontal="center"/>
    </xf>
    <xf numFmtId="0" fontId="6" fillId="0" borderId="2" xfId="0" applyFont="1" applyFill="1" applyBorder="1" applyAlignment="1">
      <alignment horizontal="center"/>
    </xf>
    <xf numFmtId="2" fontId="7" fillId="3" borderId="1" xfId="2" applyNumberFormat="1" applyFont="1" applyAlignment="1">
      <alignment horizontal="center"/>
    </xf>
    <xf numFmtId="2" fontId="4" fillId="0" borderId="2" xfId="0" applyNumberFormat="1" applyFont="1" applyBorder="1" applyAlignment="1">
      <alignment horizontal="center"/>
    </xf>
    <xf numFmtId="0" fontId="0" fillId="0" borderId="0" xfId="0" applyAlignment="1"/>
    <xf numFmtId="0" fontId="4" fillId="0" borderId="0" xfId="0" applyFont="1" applyAlignment="1">
      <alignment horizontal="right"/>
    </xf>
    <xf numFmtId="2" fontId="4" fillId="0" borderId="5" xfId="0" applyNumberFormat="1" applyFont="1" applyBorder="1" applyAlignment="1">
      <alignment horizontal="center"/>
    </xf>
    <xf numFmtId="2" fontId="4" fillId="0" borderId="6" xfId="0" applyNumberFormat="1" applyFont="1" applyBorder="1" applyAlignment="1">
      <alignment horizontal="center"/>
    </xf>
    <xf numFmtId="165" fontId="4" fillId="0" borderId="0" xfId="0" applyNumberFormat="1" applyFont="1" applyFill="1" applyBorder="1" applyAlignment="1">
      <alignment horizontal="center"/>
    </xf>
    <xf numFmtId="0" fontId="3" fillId="0" borderId="0" xfId="0" applyFont="1" applyAlignment="1">
      <alignment horizontal="left"/>
    </xf>
    <xf numFmtId="0" fontId="6" fillId="0" borderId="0" xfId="0" applyFont="1" applyBorder="1" applyAlignment="1">
      <alignment horizontal="center"/>
    </xf>
    <xf numFmtId="0" fontId="0" fillId="0" borderId="0" xfId="0" applyBorder="1" applyAlignment="1">
      <alignment horizontal="right" vertical="center"/>
    </xf>
    <xf numFmtId="0" fontId="0" fillId="0" borderId="0" xfId="0" applyFill="1" applyAlignment="1">
      <alignment horizontal="right"/>
    </xf>
    <xf numFmtId="0" fontId="0" fillId="0" borderId="0" xfId="0" applyFill="1"/>
    <xf numFmtId="164" fontId="4" fillId="0" borderId="2" xfId="0" applyNumberFormat="1" applyFont="1" applyBorder="1" applyAlignment="1">
      <alignment horizontal="center"/>
    </xf>
    <xf numFmtId="0" fontId="4" fillId="0" borderId="0" xfId="0" applyFont="1" applyBorder="1" applyAlignment="1">
      <alignment horizontal="center"/>
    </xf>
    <xf numFmtId="0" fontId="4" fillId="0" borderId="0" xfId="0" applyFont="1" applyFill="1" applyBorder="1" applyAlignment="1">
      <alignment horizontal="center"/>
    </xf>
    <xf numFmtId="2" fontId="4" fillId="0" borderId="0" xfId="0" applyNumberFormat="1" applyFont="1" applyBorder="1" applyAlignment="1">
      <alignment horizontal="center"/>
    </xf>
    <xf numFmtId="0" fontId="4" fillId="0" borderId="0" xfId="0" applyFont="1" applyFill="1" applyBorder="1" applyAlignment="1">
      <alignment horizontal="left"/>
    </xf>
    <xf numFmtId="2" fontId="4" fillId="0" borderId="3" xfId="0" applyNumberFormat="1" applyFont="1" applyBorder="1" applyAlignment="1">
      <alignment horizontal="center"/>
    </xf>
    <xf numFmtId="0" fontId="4" fillId="0" borderId="0" xfId="0" applyFont="1" applyAlignment="1">
      <alignment horizontal="center"/>
    </xf>
    <xf numFmtId="0" fontId="6" fillId="0" borderId="0" xfId="0" applyFont="1" applyBorder="1" applyAlignment="1">
      <alignment horizontal="left"/>
    </xf>
    <xf numFmtId="0" fontId="0" fillId="0" borderId="0" xfId="0" applyAlignment="1">
      <alignment horizontal="left"/>
    </xf>
    <xf numFmtId="0" fontId="6" fillId="0" borderId="7" xfId="0" applyFont="1" applyBorder="1" applyAlignment="1">
      <alignment horizontal="left"/>
    </xf>
    <xf numFmtId="165" fontId="7" fillId="3" borderId="1" xfId="2" applyNumberFormat="1" applyFont="1" applyAlignment="1">
      <alignment horizontal="center"/>
    </xf>
    <xf numFmtId="0" fontId="0" fillId="0" borderId="4" xfId="0" applyBorder="1" applyAlignment="1">
      <alignment vertical="center" textRotation="90" wrapText="1"/>
    </xf>
    <xf numFmtId="0" fontId="17" fillId="0" borderId="0" xfId="0" applyFont="1" applyAlignment="1"/>
    <xf numFmtId="0" fontId="6" fillId="0" borderId="0" xfId="0" applyFont="1" applyAlignment="1">
      <alignment vertical="center"/>
    </xf>
    <xf numFmtId="1" fontId="0" fillId="0" borderId="0" xfId="0" applyNumberFormat="1"/>
    <xf numFmtId="1" fontId="4" fillId="0" borderId="0" xfId="0" applyNumberFormat="1" applyFont="1"/>
    <xf numFmtId="0" fontId="6" fillId="0" borderId="0" xfId="0" applyFont="1" applyFill="1" applyBorder="1" applyAlignment="1"/>
    <xf numFmtId="1" fontId="7" fillId="3" borderId="1" xfId="2" applyNumberFormat="1" applyFont="1" applyAlignment="1">
      <alignment horizontal="center"/>
    </xf>
    <xf numFmtId="0" fontId="5" fillId="2" borderId="1" xfId="1" applyFont="1" applyAlignment="1" applyProtection="1">
      <alignment horizontal="center"/>
      <protection locked="0"/>
    </xf>
    <xf numFmtId="2" fontId="5" fillId="2" borderId="1" xfId="1" applyNumberFormat="1" applyFont="1" applyAlignment="1" applyProtection="1">
      <alignment horizontal="center"/>
      <protection locked="0"/>
    </xf>
    <xf numFmtId="0" fontId="3" fillId="0" borderId="0" xfId="0" applyFont="1" applyAlignment="1">
      <alignment horizontal="right"/>
    </xf>
    <xf numFmtId="0" fontId="6" fillId="4" borderId="2" xfId="0" applyFont="1" applyFill="1" applyBorder="1" applyAlignment="1">
      <alignment horizontal="center"/>
    </xf>
    <xf numFmtId="0" fontId="19" fillId="5" borderId="0" xfId="3" applyFill="1"/>
    <xf numFmtId="0" fontId="0" fillId="5" borderId="0" xfId="0" applyFill="1"/>
    <xf numFmtId="0" fontId="4" fillId="6" borderId="0" xfId="0" applyFont="1" applyFill="1" applyBorder="1" applyAlignment="1">
      <alignment horizontal="right"/>
    </xf>
    <xf numFmtId="164" fontId="7" fillId="3" borderId="1" xfId="2" applyNumberFormat="1" applyFont="1" applyAlignment="1">
      <alignment horizontal="center"/>
    </xf>
    <xf numFmtId="2" fontId="21" fillId="2" borderId="1" xfId="1" applyNumberFormat="1" applyFont="1" applyAlignment="1" applyProtection="1">
      <alignment horizontal="center"/>
      <protection locked="0"/>
    </xf>
    <xf numFmtId="0" fontId="0" fillId="0" borderId="0" xfId="0" applyAlignment="1">
      <alignment horizontal="right"/>
    </xf>
    <xf numFmtId="0" fontId="6" fillId="0" borderId="0" xfId="0" applyFont="1" applyFill="1" applyBorder="1" applyAlignment="1">
      <alignment horizontal="right"/>
    </xf>
    <xf numFmtId="0" fontId="4" fillId="0" borderId="0" xfId="0" applyFont="1" applyFill="1" applyBorder="1" applyAlignment="1">
      <alignment horizontal="right"/>
    </xf>
    <xf numFmtId="0" fontId="0" fillId="0" borderId="0" xfId="0" applyAlignment="1">
      <alignment horizontal="right"/>
    </xf>
    <xf numFmtId="0" fontId="6" fillId="0" borderId="0" xfId="0" applyFont="1" applyFill="1" applyBorder="1" applyAlignment="1">
      <alignment horizontal="right"/>
    </xf>
    <xf numFmtId="0" fontId="4" fillId="0" borderId="0" xfId="0" applyFont="1" applyFill="1" applyBorder="1" applyAlignment="1">
      <alignment horizontal="right"/>
    </xf>
    <xf numFmtId="166" fontId="4" fillId="0" borderId="0" xfId="0" applyNumberFormat="1" applyFont="1" applyAlignment="1">
      <alignment horizontal="center"/>
    </xf>
    <xf numFmtId="0" fontId="20" fillId="0" borderId="0" xfId="0" applyFont="1" applyAlignment="1">
      <alignment vertical="top" wrapText="1"/>
    </xf>
    <xf numFmtId="0" fontId="20" fillId="0" borderId="0" xfId="0" applyFont="1" applyAlignment="1">
      <alignment vertical="top"/>
    </xf>
    <xf numFmtId="14" fontId="5" fillId="2" borderId="8" xfId="1" applyNumberFormat="1" applyFont="1" applyBorder="1" applyAlignment="1" applyProtection="1">
      <alignment horizontal="center"/>
      <protection locked="0"/>
    </xf>
    <xf numFmtId="0" fontId="5" fillId="2" borderId="9" xfId="1" applyFont="1" applyBorder="1" applyAlignment="1" applyProtection="1">
      <alignment horizontal="center"/>
      <protection locked="0"/>
    </xf>
    <xf numFmtId="0" fontId="5" fillId="2" borderId="10" xfId="1" applyFont="1" applyBorder="1" applyAlignment="1" applyProtection="1">
      <alignment horizontal="center"/>
      <protection locked="0"/>
    </xf>
    <xf numFmtId="0" fontId="5" fillId="2" borderId="8" xfId="1" applyFont="1" applyBorder="1" applyAlignment="1" applyProtection="1">
      <alignment horizontal="center"/>
      <protection locked="0"/>
    </xf>
    <xf numFmtId="0" fontId="23" fillId="0" borderId="0" xfId="0" applyFont="1" applyAlignment="1">
      <alignment horizontal="center"/>
    </xf>
    <xf numFmtId="0" fontId="3" fillId="5" borderId="0" xfId="0" applyFont="1" applyFill="1" applyAlignment="1">
      <alignment horizontal="center"/>
    </xf>
    <xf numFmtId="0" fontId="0" fillId="0" borderId="0" xfId="0" applyAlignment="1">
      <alignment horizontal="center"/>
    </xf>
    <xf numFmtId="0" fontId="0" fillId="0" borderId="0" xfId="0" applyAlignment="1">
      <alignment horizontal="right"/>
    </xf>
    <xf numFmtId="0" fontId="6" fillId="0" borderId="0" xfId="0" applyFont="1" applyFill="1" applyBorder="1" applyAlignment="1">
      <alignment horizontal="right"/>
    </xf>
    <xf numFmtId="0" fontId="0" fillId="0" borderId="4" xfId="0" applyBorder="1" applyAlignment="1">
      <alignment horizontal="center" vertical="center" textRotation="90" wrapText="1"/>
    </xf>
    <xf numFmtId="0" fontId="6" fillId="0" borderId="0" xfId="0" applyFont="1" applyAlignment="1">
      <alignment horizontal="right"/>
    </xf>
    <xf numFmtId="0" fontId="6" fillId="0" borderId="0" xfId="0" applyFont="1" applyAlignment="1">
      <alignment horizontal="center"/>
    </xf>
    <xf numFmtId="0" fontId="0" fillId="0" borderId="0" xfId="0" applyAlignment="1">
      <alignment horizontal="left" vertical="top" wrapText="1"/>
    </xf>
    <xf numFmtId="0" fontId="3" fillId="0" borderId="0" xfId="0" applyFont="1" applyBorder="1" applyAlignment="1">
      <alignment horizontal="center" vertical="center" textRotation="90" wrapText="1"/>
    </xf>
    <xf numFmtId="0" fontId="0" fillId="0" borderId="0" xfId="0" applyAlignment="1">
      <alignment horizontal="center" wrapText="1"/>
    </xf>
    <xf numFmtId="0" fontId="4" fillId="0" borderId="0" xfId="0" applyFont="1" applyFill="1" applyBorder="1" applyAlignment="1">
      <alignment horizontal="right"/>
    </xf>
    <xf numFmtId="0" fontId="4" fillId="0" borderId="0" xfId="0" applyFont="1" applyAlignment="1">
      <alignment horizontal="right" wrapText="1"/>
    </xf>
    <xf numFmtId="0" fontId="0" fillId="0" borderId="0" xfId="0" applyAlignment="1">
      <alignment horizontal="left" vertical="top"/>
    </xf>
    <xf numFmtId="0" fontId="20" fillId="0" borderId="0" xfId="0" applyFont="1" applyAlignment="1">
      <alignment horizontal="center" vertical="top" wrapText="1"/>
    </xf>
    <xf numFmtId="0" fontId="4" fillId="0" borderId="0" xfId="0" applyFont="1" applyAlignment="1">
      <alignment horizontal="center"/>
    </xf>
  </cellXfs>
  <cellStyles count="4">
    <cellStyle name="Calculation" xfId="2" builtinId="22"/>
    <cellStyle name="Hyperlink" xfId="3" builtinId="8"/>
    <cellStyle name="Input" xfId="1" builtinId="20"/>
    <cellStyle name="Normal" xfId="0" builtinId="0"/>
  </cellStyles>
  <dxfs count="24">
    <dxf>
      <font>
        <color rgb="FFFF0000"/>
      </font>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font>
        <color rgb="FFFF0000"/>
      </font>
      <border>
        <left style="thin">
          <color rgb="FFFF0000"/>
        </left>
        <right style="thin">
          <color rgb="FFFF0000"/>
        </right>
        <top style="thin">
          <color rgb="FFFF0000"/>
        </top>
        <bottom style="thin">
          <color rgb="FFFF0000"/>
        </bottom>
      </border>
    </dxf>
    <dxf>
      <font>
        <color auto="1"/>
      </font>
      <fill>
        <patternFill>
          <bgColor rgb="FFFF0000"/>
        </patternFill>
      </fill>
    </dxf>
    <dxf>
      <font>
        <color auto="1"/>
      </font>
      <fill>
        <patternFill>
          <bgColor rgb="FF00B050"/>
        </patternFill>
      </fill>
    </dxf>
    <dxf>
      <font>
        <strike/>
        <color rgb="FFFF0000"/>
      </font>
    </dxf>
    <dxf>
      <font>
        <color auto="1"/>
      </font>
      <fill>
        <patternFill>
          <bgColor rgb="FF00B0F0"/>
        </patternFill>
      </fill>
    </dxf>
    <dxf>
      <font>
        <strike/>
        <color rgb="FFFF0000"/>
      </font>
    </dxf>
    <dxf>
      <font>
        <color auto="1"/>
      </font>
      <fill>
        <patternFill>
          <bgColor rgb="FF00B0F0"/>
        </patternFill>
      </fill>
    </dxf>
    <dxf>
      <font>
        <strike/>
        <color rgb="FFFF0000"/>
      </font>
    </dxf>
    <dxf>
      <font>
        <color auto="1"/>
      </font>
      <fill>
        <patternFill>
          <bgColor rgb="FF00B0F0"/>
        </patternFill>
      </fill>
    </dxf>
    <dxf>
      <font>
        <color rgb="FFFF0000"/>
      </font>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font>
        <color rgb="FFFF0000"/>
      </font>
      <border>
        <left style="thin">
          <color rgb="FFFF0000"/>
        </left>
        <right style="thin">
          <color rgb="FFFF0000"/>
        </right>
        <top style="thin">
          <color rgb="FFFF0000"/>
        </top>
        <bottom style="thin">
          <color rgb="FFFF0000"/>
        </bottom>
      </border>
    </dxf>
    <dxf>
      <font>
        <color auto="1"/>
      </font>
      <fill>
        <patternFill>
          <bgColor rgb="FFFF0000"/>
        </patternFill>
      </fill>
    </dxf>
    <dxf>
      <font>
        <color auto="1"/>
      </font>
      <fill>
        <patternFill>
          <bgColor rgb="FF00B050"/>
        </patternFill>
      </fill>
    </dxf>
    <dxf>
      <font>
        <strike/>
        <color rgb="FFFF0000"/>
      </font>
    </dxf>
    <dxf>
      <font>
        <color auto="1"/>
      </font>
      <fill>
        <patternFill>
          <bgColor rgb="FF00B0F0"/>
        </patternFill>
      </fill>
    </dxf>
    <dxf>
      <font>
        <strike/>
        <color rgb="FFFF0000"/>
      </font>
    </dxf>
    <dxf>
      <font>
        <color auto="1"/>
      </font>
      <fill>
        <patternFill>
          <bgColor rgb="FF00B0F0"/>
        </patternFill>
      </fill>
    </dxf>
    <dxf>
      <font>
        <strike/>
        <color rgb="FFFF0000"/>
      </font>
    </dxf>
    <dxf>
      <font>
        <color auto="1"/>
      </font>
      <fill>
        <patternFill>
          <bgColor rgb="FF00B0F0"/>
        </patternFill>
      </fill>
    </dxf>
  </dxfs>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7</xdr:col>
      <xdr:colOff>27213</xdr:colOff>
      <xdr:row>22</xdr:row>
      <xdr:rowOff>231286</xdr:rowOff>
    </xdr:from>
    <xdr:to>
      <xdr:col>12</xdr:col>
      <xdr:colOff>489856</xdr:colOff>
      <xdr:row>29</xdr:row>
      <xdr:rowOff>138867</xdr:rowOff>
    </xdr:to>
    <xdr:pic>
      <xdr:nvPicPr>
        <xdr:cNvPr id="2" name="Picture 1">
          <a:extLst>
            <a:ext uri="{FF2B5EF4-FFF2-40B4-BE49-F238E27FC236}">
              <a16:creationId xmlns:a16="http://schemas.microsoft.com/office/drawing/2014/main" id="{53DB8679-622D-45F6-A89A-600CF83934D2}"/>
            </a:ext>
          </a:extLst>
        </xdr:cNvPr>
        <xdr:cNvPicPr>
          <a:picLocks noChangeAspect="1"/>
        </xdr:cNvPicPr>
      </xdr:nvPicPr>
      <xdr:blipFill>
        <a:blip xmlns:r="http://schemas.openxmlformats.org/officeDocument/2006/relationships" r:embed="rId1"/>
        <a:stretch>
          <a:fillRect/>
        </a:stretch>
      </xdr:blipFill>
      <xdr:spPr>
        <a:xfrm>
          <a:off x="4751613" y="4631836"/>
          <a:ext cx="3510643" cy="1383956"/>
        </a:xfrm>
        <a:prstGeom prst="rect">
          <a:avLst/>
        </a:prstGeom>
      </xdr:spPr>
    </xdr:pic>
    <xdr:clientData/>
  </xdr:twoCellAnchor>
  <xdr:twoCellAnchor editAs="oneCell">
    <xdr:from>
      <xdr:col>7</xdr:col>
      <xdr:colOff>27212</xdr:colOff>
      <xdr:row>39</xdr:row>
      <xdr:rowOff>68038</xdr:rowOff>
    </xdr:from>
    <xdr:to>
      <xdr:col>12</xdr:col>
      <xdr:colOff>440623</xdr:colOff>
      <xdr:row>46</xdr:row>
      <xdr:rowOff>68039</xdr:rowOff>
    </xdr:to>
    <xdr:pic>
      <xdr:nvPicPr>
        <xdr:cNvPr id="3" name="Picture 2">
          <a:extLst>
            <a:ext uri="{FF2B5EF4-FFF2-40B4-BE49-F238E27FC236}">
              <a16:creationId xmlns:a16="http://schemas.microsoft.com/office/drawing/2014/main" id="{C2E1CAB3-F02F-49ED-9BA0-9430DDE8AB49}"/>
            </a:ext>
          </a:extLst>
        </xdr:cNvPr>
        <xdr:cNvPicPr>
          <a:picLocks noChangeAspect="1"/>
        </xdr:cNvPicPr>
      </xdr:nvPicPr>
      <xdr:blipFill rotWithShape="1">
        <a:blip xmlns:r="http://schemas.openxmlformats.org/officeDocument/2006/relationships" r:embed="rId2"/>
        <a:srcRect l="18171" r="9142" b="2988"/>
        <a:stretch/>
      </xdr:blipFill>
      <xdr:spPr>
        <a:xfrm>
          <a:off x="4751612" y="8116663"/>
          <a:ext cx="3461411" cy="1733551"/>
        </a:xfrm>
        <a:prstGeom prst="rect">
          <a:avLst/>
        </a:prstGeom>
        <a:ln>
          <a:solidFill>
            <a:schemeClr val="tx1"/>
          </a:solidFill>
        </a:ln>
      </xdr:spPr>
    </xdr:pic>
    <xdr:clientData/>
  </xdr:twoCellAnchor>
  <xdr:twoCellAnchor editAs="oneCell">
    <xdr:from>
      <xdr:col>18</xdr:col>
      <xdr:colOff>394608</xdr:colOff>
      <xdr:row>4</xdr:row>
      <xdr:rowOff>176892</xdr:rowOff>
    </xdr:from>
    <xdr:to>
      <xdr:col>54</xdr:col>
      <xdr:colOff>408979</xdr:colOff>
      <xdr:row>44</xdr:row>
      <xdr:rowOff>54428</xdr:rowOff>
    </xdr:to>
    <xdr:pic>
      <xdr:nvPicPr>
        <xdr:cNvPr id="4" name="Picture 3">
          <a:extLst>
            <a:ext uri="{FF2B5EF4-FFF2-40B4-BE49-F238E27FC236}">
              <a16:creationId xmlns:a16="http://schemas.microsoft.com/office/drawing/2014/main" id="{651F5123-66FD-4AB7-8758-07193FA1EC38}"/>
            </a:ext>
          </a:extLst>
        </xdr:cNvPr>
        <xdr:cNvPicPr>
          <a:picLocks noChangeAspect="1"/>
        </xdr:cNvPicPr>
      </xdr:nvPicPr>
      <xdr:blipFill>
        <a:blip xmlns:r="http://schemas.openxmlformats.org/officeDocument/2006/relationships" r:embed="rId3"/>
        <a:stretch>
          <a:fillRect/>
        </a:stretch>
      </xdr:blipFill>
      <xdr:spPr>
        <a:xfrm>
          <a:off x="11865429" y="993321"/>
          <a:ext cx="13145264" cy="8572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27213</xdr:colOff>
      <xdr:row>22</xdr:row>
      <xdr:rowOff>231286</xdr:rowOff>
    </xdr:from>
    <xdr:to>
      <xdr:col>12</xdr:col>
      <xdr:colOff>489856</xdr:colOff>
      <xdr:row>29</xdr:row>
      <xdr:rowOff>138867</xdr:rowOff>
    </xdr:to>
    <xdr:pic>
      <xdr:nvPicPr>
        <xdr:cNvPr id="2" name="Picture 1">
          <a:extLst>
            <a:ext uri="{FF2B5EF4-FFF2-40B4-BE49-F238E27FC236}">
              <a16:creationId xmlns:a16="http://schemas.microsoft.com/office/drawing/2014/main" id="{5926FE53-40C0-462E-A1E8-90E831F8F24D}"/>
            </a:ext>
          </a:extLst>
        </xdr:cNvPr>
        <xdr:cNvPicPr>
          <a:picLocks noChangeAspect="1"/>
        </xdr:cNvPicPr>
      </xdr:nvPicPr>
      <xdr:blipFill>
        <a:blip xmlns:r="http://schemas.openxmlformats.org/officeDocument/2006/relationships" r:embed="rId1"/>
        <a:stretch>
          <a:fillRect/>
        </a:stretch>
      </xdr:blipFill>
      <xdr:spPr>
        <a:xfrm>
          <a:off x="4751613" y="4631836"/>
          <a:ext cx="3510643" cy="1383956"/>
        </a:xfrm>
        <a:prstGeom prst="rect">
          <a:avLst/>
        </a:prstGeom>
      </xdr:spPr>
    </xdr:pic>
    <xdr:clientData/>
  </xdr:twoCellAnchor>
  <xdr:twoCellAnchor editAs="oneCell">
    <xdr:from>
      <xdr:col>7</xdr:col>
      <xdr:colOff>27212</xdr:colOff>
      <xdr:row>39</xdr:row>
      <xdr:rowOff>68038</xdr:rowOff>
    </xdr:from>
    <xdr:to>
      <xdr:col>12</xdr:col>
      <xdr:colOff>440623</xdr:colOff>
      <xdr:row>46</xdr:row>
      <xdr:rowOff>68039</xdr:rowOff>
    </xdr:to>
    <xdr:pic>
      <xdr:nvPicPr>
        <xdr:cNvPr id="3" name="Picture 2">
          <a:extLst>
            <a:ext uri="{FF2B5EF4-FFF2-40B4-BE49-F238E27FC236}">
              <a16:creationId xmlns:a16="http://schemas.microsoft.com/office/drawing/2014/main" id="{796D41D0-ABE9-457A-ADEB-64ADA31615DC}"/>
            </a:ext>
          </a:extLst>
        </xdr:cNvPr>
        <xdr:cNvPicPr>
          <a:picLocks noChangeAspect="1"/>
        </xdr:cNvPicPr>
      </xdr:nvPicPr>
      <xdr:blipFill rotWithShape="1">
        <a:blip xmlns:r="http://schemas.openxmlformats.org/officeDocument/2006/relationships" r:embed="rId2"/>
        <a:srcRect l="18171" r="9142" b="2988"/>
        <a:stretch/>
      </xdr:blipFill>
      <xdr:spPr>
        <a:xfrm>
          <a:off x="4751612" y="8116663"/>
          <a:ext cx="3461411" cy="1733551"/>
        </a:xfrm>
        <a:prstGeom prst="rect">
          <a:avLst/>
        </a:prstGeom>
        <a:ln>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hirds.niwa.co.nz/" TargetMode="Externa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hirds.niwa.co.nz/" TargetMode="External"/><Relationship Id="rId6" Type="http://schemas.openxmlformats.org/officeDocument/2006/relationships/comments" Target="../comments2.xml"/><Relationship Id="rId5" Type="http://schemas.openxmlformats.org/officeDocument/2006/relationships/vmlDrawing" Target="../drawings/vmlDrawing4.v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91F06-3F91-4020-A976-B3A56C43BC5B}">
  <sheetPr>
    <pageSetUpPr fitToPage="1"/>
  </sheetPr>
  <dimension ref="A2:AN102"/>
  <sheetViews>
    <sheetView tabSelected="1" zoomScale="60" zoomScaleNormal="60" zoomScaleSheetLayoutView="65" zoomScalePageLayoutView="70" workbookViewId="0">
      <selection activeCell="K13" sqref="K13"/>
    </sheetView>
  </sheetViews>
  <sheetFormatPr defaultRowHeight="15.75" x14ac:dyDescent="0.25"/>
  <cols>
    <col min="6" max="6" width="16" bestFit="1" customWidth="1"/>
    <col min="16" max="19" width="9.140625" customWidth="1"/>
    <col min="20" max="20" width="9.140625" hidden="1" customWidth="1"/>
    <col min="21" max="21" width="7.42578125" hidden="1" customWidth="1"/>
    <col min="22" max="22" width="9.28515625" hidden="1" customWidth="1"/>
    <col min="23" max="23" width="14.28515625" hidden="1" customWidth="1"/>
    <col min="24" max="24" width="10" hidden="1" customWidth="1"/>
    <col min="25" max="25" width="10.140625" hidden="1" customWidth="1"/>
    <col min="26" max="26" width="10.42578125" style="19" hidden="1" customWidth="1"/>
    <col min="27" max="27" width="10.140625" hidden="1" customWidth="1"/>
    <col min="28" max="29" width="30.5703125" hidden="1" customWidth="1"/>
    <col min="30" max="30" width="10.5703125" hidden="1" customWidth="1"/>
    <col min="31" max="31" width="12" hidden="1" customWidth="1"/>
    <col min="32" max="32" width="30.5703125" style="1" hidden="1" customWidth="1"/>
    <col min="33" max="33" width="11.85546875" style="26" hidden="1" customWidth="1"/>
    <col min="34" max="34" width="11" style="1" hidden="1" customWidth="1"/>
    <col min="35" max="35" width="23.85546875" style="1" hidden="1" customWidth="1"/>
    <col min="36" max="36" width="9.140625" customWidth="1"/>
    <col min="37" max="37" width="14.85546875" bestFit="1" customWidth="1"/>
    <col min="38" max="38" width="16.7109375" bestFit="1" customWidth="1"/>
  </cols>
  <sheetData>
    <row r="2" spans="1:40" x14ac:dyDescent="0.25">
      <c r="C2" s="4"/>
      <c r="D2" s="1" t="s">
        <v>6</v>
      </c>
      <c r="F2" t="s">
        <v>97</v>
      </c>
      <c r="G2" s="56">
        <v>44473</v>
      </c>
      <c r="H2" s="57"/>
      <c r="I2" s="57"/>
      <c r="J2" s="57"/>
      <c r="K2" s="57"/>
      <c r="L2" s="58"/>
    </row>
    <row r="3" spans="1:40" s="27" customFormat="1" x14ac:dyDescent="0.25">
      <c r="A3"/>
      <c r="B3"/>
      <c r="C3" s="8"/>
      <c r="D3" s="1" t="s">
        <v>7</v>
      </c>
      <c r="E3"/>
      <c r="F3" t="s">
        <v>98</v>
      </c>
      <c r="G3" s="59" t="s">
        <v>126</v>
      </c>
      <c r="H3" s="57"/>
      <c r="I3" s="57"/>
      <c r="J3" s="57"/>
      <c r="K3" s="57"/>
      <c r="L3" s="58"/>
      <c r="M3"/>
      <c r="N3"/>
      <c r="O3"/>
      <c r="P3"/>
      <c r="Q3"/>
      <c r="R3"/>
      <c r="S3" s="16"/>
      <c r="T3" s="21"/>
      <c r="U3" s="21"/>
      <c r="V3" s="21"/>
      <c r="W3" s="22"/>
      <c r="X3" s="21"/>
      <c r="Y3" s="23"/>
      <c r="Z3" s="23"/>
      <c r="AA3" s="23"/>
      <c r="AB3"/>
    </row>
    <row r="4" spans="1:40" s="27" customFormat="1" x14ac:dyDescent="0.25">
      <c r="A4"/>
      <c r="B4"/>
      <c r="C4" s="60"/>
      <c r="D4" s="60"/>
      <c r="E4" s="60"/>
      <c r="F4" s="60"/>
      <c r="G4" s="60"/>
      <c r="H4" s="60"/>
      <c r="I4" s="60"/>
      <c r="J4" s="60"/>
      <c r="K4" s="60"/>
      <c r="L4" s="60"/>
      <c r="M4" s="60"/>
      <c r="N4" s="60"/>
      <c r="O4" s="60"/>
      <c r="P4" s="60"/>
      <c r="Q4" s="60"/>
      <c r="R4" s="60"/>
    </row>
    <row r="5" spans="1:40" s="27" customFormat="1" x14ac:dyDescent="0.25">
      <c r="A5"/>
      <c r="B5"/>
      <c r="C5" s="61" t="s">
        <v>119</v>
      </c>
      <c r="D5" s="61"/>
      <c r="E5" s="61"/>
      <c r="F5" s="42" t="s">
        <v>120</v>
      </c>
      <c r="G5" s="43"/>
      <c r="H5" s="43"/>
      <c r="I5"/>
      <c r="J5"/>
      <c r="K5"/>
      <c r="L5"/>
      <c r="M5"/>
      <c r="N5"/>
      <c r="P5"/>
    </row>
    <row r="6" spans="1:40" x14ac:dyDescent="0.25">
      <c r="D6" s="62" t="s">
        <v>48</v>
      </c>
      <c r="E6" s="62"/>
      <c r="F6" s="62"/>
      <c r="G6" s="62"/>
      <c r="H6" s="62"/>
      <c r="I6" s="62"/>
      <c r="J6" s="62"/>
      <c r="K6" s="62"/>
      <c r="L6" s="62"/>
      <c r="M6" s="62"/>
      <c r="N6" s="62"/>
      <c r="O6" s="62"/>
      <c r="P6" s="62"/>
      <c r="Q6" s="62"/>
      <c r="R6" s="62"/>
    </row>
    <row r="7" spans="1:40" x14ac:dyDescent="0.25">
      <c r="D7" s="1" t="s">
        <v>0</v>
      </c>
      <c r="F7" t="s">
        <v>117</v>
      </c>
      <c r="G7" s="6">
        <v>10</v>
      </c>
      <c r="H7" s="6">
        <v>20</v>
      </c>
      <c r="I7" s="6">
        <v>30</v>
      </c>
      <c r="J7" s="7">
        <v>60</v>
      </c>
      <c r="K7" s="6">
        <v>120</v>
      </c>
      <c r="L7" s="6">
        <v>360</v>
      </c>
      <c r="M7" s="6">
        <v>720</v>
      </c>
      <c r="N7" s="41">
        <v>1440</v>
      </c>
      <c r="O7" s="6">
        <f>48*60</f>
        <v>2880</v>
      </c>
      <c r="P7" s="6">
        <f>72*60</f>
        <v>4320</v>
      </c>
      <c r="Q7" s="6">
        <f>96*60</f>
        <v>5760</v>
      </c>
      <c r="R7" s="6">
        <f>120*60</f>
        <v>7200</v>
      </c>
    </row>
    <row r="8" spans="1:40" x14ac:dyDescent="0.25">
      <c r="D8" s="6"/>
      <c r="E8" s="38" t="s">
        <v>103</v>
      </c>
      <c r="F8" s="38" t="s">
        <v>104</v>
      </c>
      <c r="G8" s="38" t="s">
        <v>105</v>
      </c>
      <c r="H8" s="38" t="s">
        <v>106</v>
      </c>
      <c r="I8" s="38" t="s">
        <v>107</v>
      </c>
      <c r="J8" s="38" t="s">
        <v>112</v>
      </c>
      <c r="K8" s="38" t="s">
        <v>113</v>
      </c>
      <c r="L8" s="38" t="s">
        <v>114</v>
      </c>
      <c r="M8" s="38" t="s">
        <v>115</v>
      </c>
      <c r="N8" s="38" t="s">
        <v>116</v>
      </c>
      <c r="O8" s="38" t="s">
        <v>108</v>
      </c>
      <c r="P8" s="38" t="s">
        <v>109</v>
      </c>
      <c r="Q8" s="38" t="s">
        <v>110</v>
      </c>
      <c r="R8" s="38" t="s">
        <v>111</v>
      </c>
    </row>
    <row r="9" spans="1:40" x14ac:dyDescent="0.25">
      <c r="C9" s="65" t="s">
        <v>8</v>
      </c>
      <c r="D9" s="6">
        <v>1.58</v>
      </c>
      <c r="E9" s="38">
        <v>1.58</v>
      </c>
      <c r="F9" s="38">
        <v>0.63300000000000001</v>
      </c>
      <c r="G9" s="38">
        <v>26.1</v>
      </c>
      <c r="H9" s="38">
        <v>19.399999999999999</v>
      </c>
      <c r="I9" s="38">
        <v>16.399999999999999</v>
      </c>
      <c r="J9" s="38">
        <v>12.4</v>
      </c>
      <c r="K9" s="38">
        <v>9.2899999999999991</v>
      </c>
      <c r="L9" s="38">
        <v>5.57</v>
      </c>
      <c r="M9" s="38">
        <v>3.84</v>
      </c>
      <c r="N9" s="38">
        <v>2.5499999999999998</v>
      </c>
      <c r="O9" s="38">
        <v>1.58</v>
      </c>
      <c r="P9" s="38">
        <v>1.1499999999999999</v>
      </c>
      <c r="Q9" s="38">
        <v>0.91</v>
      </c>
      <c r="R9" s="38">
        <v>0.751</v>
      </c>
    </row>
    <row r="10" spans="1:40" ht="15.75" customHeight="1" x14ac:dyDescent="0.25">
      <c r="C10" s="65"/>
      <c r="D10" s="6">
        <v>2</v>
      </c>
      <c r="E10" s="38">
        <v>2</v>
      </c>
      <c r="F10" s="38">
        <v>0.5</v>
      </c>
      <c r="G10" s="38">
        <v>29.8</v>
      </c>
      <c r="H10" s="38">
        <v>22.1</v>
      </c>
      <c r="I10" s="38">
        <v>18.7</v>
      </c>
      <c r="J10" s="38">
        <v>14.2</v>
      </c>
      <c r="K10" s="38">
        <v>10.6</v>
      </c>
      <c r="L10" s="38">
        <v>6.33</v>
      </c>
      <c r="M10" s="38">
        <v>4.37</v>
      </c>
      <c r="N10" s="38">
        <v>2.87</v>
      </c>
      <c r="O10" s="38">
        <v>1.78</v>
      </c>
      <c r="P10" s="38">
        <v>1.3</v>
      </c>
      <c r="Q10" s="38">
        <v>1.03</v>
      </c>
      <c r="R10" s="38">
        <v>0.84699999999999998</v>
      </c>
      <c r="AM10" s="10"/>
      <c r="AN10" s="10"/>
    </row>
    <row r="11" spans="1:40" ht="15.75" customHeight="1" x14ac:dyDescent="0.25">
      <c r="C11" s="65"/>
      <c r="D11" s="6">
        <v>5</v>
      </c>
      <c r="E11" s="38">
        <v>5</v>
      </c>
      <c r="F11" s="38">
        <v>0.2</v>
      </c>
      <c r="G11" s="38">
        <v>43.5</v>
      </c>
      <c r="H11" s="38">
        <v>32</v>
      </c>
      <c r="I11" s="38">
        <v>27</v>
      </c>
      <c r="J11" s="38">
        <v>20.399999999999999</v>
      </c>
      <c r="K11" s="38">
        <v>15.2</v>
      </c>
      <c r="L11" s="38">
        <v>9.02</v>
      </c>
      <c r="M11" s="38">
        <v>6.2</v>
      </c>
      <c r="N11" s="38">
        <v>4.05</v>
      </c>
      <c r="O11" s="38">
        <v>2.5</v>
      </c>
      <c r="P11" s="38">
        <v>1.83</v>
      </c>
      <c r="Q11" s="38">
        <v>1.44</v>
      </c>
      <c r="R11" s="38">
        <v>1.18</v>
      </c>
      <c r="AM11" s="10"/>
      <c r="AN11" s="10"/>
    </row>
    <row r="12" spans="1:40" x14ac:dyDescent="0.25">
      <c r="C12" s="65"/>
      <c r="D12" s="6">
        <v>10</v>
      </c>
      <c r="E12" s="38">
        <v>10</v>
      </c>
      <c r="F12" s="38">
        <v>0.1</v>
      </c>
      <c r="G12" s="38">
        <v>54.5</v>
      </c>
      <c r="H12" s="38">
        <v>40</v>
      </c>
      <c r="I12" s="38">
        <v>33.700000000000003</v>
      </c>
      <c r="J12" s="38">
        <v>25.3</v>
      </c>
      <c r="K12" s="38">
        <v>18.8</v>
      </c>
      <c r="L12" s="38">
        <v>11.1</v>
      </c>
      <c r="M12" s="38">
        <v>7.62</v>
      </c>
      <c r="N12" s="38">
        <v>4.96</v>
      </c>
      <c r="O12" s="38">
        <v>3.05</v>
      </c>
      <c r="P12" s="38">
        <v>2.23</v>
      </c>
      <c r="Q12" s="38">
        <v>1.75</v>
      </c>
      <c r="R12" s="38">
        <v>1.44</v>
      </c>
      <c r="AM12" s="10"/>
      <c r="AN12" s="10"/>
    </row>
    <row r="13" spans="1:40" x14ac:dyDescent="0.25">
      <c r="C13" s="65"/>
      <c r="D13" s="6">
        <v>20</v>
      </c>
      <c r="E13" s="38">
        <v>20</v>
      </c>
      <c r="F13" s="38">
        <v>0.05</v>
      </c>
      <c r="G13" s="38">
        <v>66.5</v>
      </c>
      <c r="H13" s="38">
        <v>48.6</v>
      </c>
      <c r="I13" s="38">
        <v>40.9</v>
      </c>
      <c r="J13" s="38">
        <v>30.6</v>
      </c>
      <c r="K13" s="38">
        <v>22.7</v>
      </c>
      <c r="L13" s="38">
        <v>13.4</v>
      </c>
      <c r="M13" s="38">
        <v>9.11</v>
      </c>
      <c r="N13" s="38">
        <v>5.9</v>
      </c>
      <c r="O13" s="38">
        <v>3.63</v>
      </c>
      <c r="P13" s="38">
        <v>2.64</v>
      </c>
      <c r="Q13" s="38">
        <v>2.0699999999999998</v>
      </c>
      <c r="R13" s="38">
        <v>1.7</v>
      </c>
    </row>
    <row r="14" spans="1:40" x14ac:dyDescent="0.25">
      <c r="C14" s="65"/>
      <c r="D14" s="6">
        <v>30</v>
      </c>
      <c r="E14" s="38">
        <v>30</v>
      </c>
      <c r="F14" s="38">
        <v>3.3000000000000002E-2</v>
      </c>
      <c r="G14" s="38">
        <v>73.900000000000006</v>
      </c>
      <c r="H14" s="38">
        <v>54</v>
      </c>
      <c r="I14" s="38">
        <v>45.3</v>
      </c>
      <c r="J14" s="38">
        <v>33.9</v>
      </c>
      <c r="K14" s="38">
        <v>25.1</v>
      </c>
      <c r="L14" s="38">
        <v>14.7</v>
      </c>
      <c r="M14" s="38">
        <v>10</v>
      </c>
      <c r="N14" s="38">
        <v>6.49</v>
      </c>
      <c r="O14" s="38">
        <v>3.98</v>
      </c>
      <c r="P14" s="38">
        <v>2.9</v>
      </c>
      <c r="Q14" s="38">
        <v>2.27</v>
      </c>
      <c r="R14" s="38">
        <v>1.86</v>
      </c>
    </row>
    <row r="15" spans="1:40" x14ac:dyDescent="0.25">
      <c r="C15" s="65"/>
      <c r="D15" s="6">
        <v>40</v>
      </c>
      <c r="E15" s="38">
        <v>40</v>
      </c>
      <c r="F15" s="38">
        <v>2.5000000000000001E-2</v>
      </c>
      <c r="G15" s="38">
        <v>79.3</v>
      </c>
      <c r="H15" s="38">
        <v>57.9</v>
      </c>
      <c r="I15" s="38">
        <v>48.6</v>
      </c>
      <c r="J15" s="38">
        <v>36.299999999999997</v>
      </c>
      <c r="K15" s="38">
        <v>26.8</v>
      </c>
      <c r="L15" s="38">
        <v>15.7</v>
      </c>
      <c r="M15" s="38">
        <v>10.7</v>
      </c>
      <c r="N15" s="38">
        <v>6.91</v>
      </c>
      <c r="O15" s="38">
        <v>4.2300000000000004</v>
      </c>
      <c r="P15" s="38">
        <v>3.08</v>
      </c>
      <c r="Q15" s="38">
        <v>2.41</v>
      </c>
      <c r="R15" s="38">
        <v>1.98</v>
      </c>
    </row>
    <row r="16" spans="1:40" x14ac:dyDescent="0.25">
      <c r="C16" s="65"/>
      <c r="D16" s="41">
        <v>50</v>
      </c>
      <c r="E16" s="38">
        <v>50</v>
      </c>
      <c r="F16" s="38">
        <v>0.02</v>
      </c>
      <c r="G16" s="38">
        <v>83.8</v>
      </c>
      <c r="H16" s="38">
        <v>61.1</v>
      </c>
      <c r="I16" s="38">
        <v>51.2</v>
      </c>
      <c r="J16" s="38">
        <v>38.200000000000003</v>
      </c>
      <c r="K16" s="38">
        <v>28.2</v>
      </c>
      <c r="L16" s="38">
        <v>16.5</v>
      </c>
      <c r="M16" s="38">
        <v>11.2</v>
      </c>
      <c r="N16" s="38">
        <v>7.24</v>
      </c>
      <c r="O16" s="38">
        <v>4.4400000000000004</v>
      </c>
      <c r="P16" s="38">
        <v>3.22</v>
      </c>
      <c r="Q16" s="38">
        <v>2.52</v>
      </c>
      <c r="R16" s="38">
        <v>2.06</v>
      </c>
    </row>
    <row r="17" spans="2:38" x14ac:dyDescent="0.25">
      <c r="C17" s="65"/>
      <c r="D17" s="6">
        <v>60</v>
      </c>
      <c r="E17" s="38">
        <v>60</v>
      </c>
      <c r="F17" s="38">
        <v>1.7000000000000001E-2</v>
      </c>
      <c r="G17" s="38">
        <v>87.4</v>
      </c>
      <c r="H17" s="38">
        <v>63.6</v>
      </c>
      <c r="I17" s="38">
        <v>53.3</v>
      </c>
      <c r="J17" s="38">
        <v>39.799999999999997</v>
      </c>
      <c r="K17" s="38">
        <v>29.3</v>
      </c>
      <c r="L17" s="38">
        <v>17.2</v>
      </c>
      <c r="M17" s="38">
        <v>11.7</v>
      </c>
      <c r="N17" s="38">
        <v>7.52</v>
      </c>
      <c r="O17" s="38">
        <v>4.5999999999999996</v>
      </c>
      <c r="P17" s="38">
        <v>3.34</v>
      </c>
      <c r="Q17" s="38">
        <v>2.61</v>
      </c>
      <c r="R17" s="38">
        <v>2.14</v>
      </c>
    </row>
    <row r="18" spans="2:38" x14ac:dyDescent="0.25">
      <c r="C18" s="65"/>
      <c r="D18" s="6">
        <v>80</v>
      </c>
      <c r="E18" s="38">
        <v>80</v>
      </c>
      <c r="F18" s="38">
        <v>1.2E-2</v>
      </c>
      <c r="G18" s="38">
        <v>93.3</v>
      </c>
      <c r="H18" s="38">
        <v>67.8</v>
      </c>
      <c r="I18" s="38">
        <v>56.9</v>
      </c>
      <c r="J18" s="38">
        <v>42.3</v>
      </c>
      <c r="K18" s="38">
        <v>31.2</v>
      </c>
      <c r="L18" s="38">
        <v>18.2</v>
      </c>
      <c r="M18" s="38">
        <v>12.3</v>
      </c>
      <c r="N18" s="38">
        <v>7.94</v>
      </c>
      <c r="O18" s="38">
        <v>4.8600000000000003</v>
      </c>
      <c r="P18" s="38">
        <v>3.52</v>
      </c>
      <c r="Q18" s="38">
        <v>2.75</v>
      </c>
      <c r="R18" s="38">
        <v>2.25</v>
      </c>
    </row>
    <row r="19" spans="2:38" x14ac:dyDescent="0.25">
      <c r="C19" s="65"/>
      <c r="D19" s="6">
        <v>100</v>
      </c>
      <c r="E19" s="38">
        <v>100</v>
      </c>
      <c r="F19" s="38">
        <v>0.01</v>
      </c>
      <c r="G19" s="38">
        <v>97.9</v>
      </c>
      <c r="H19" s="38">
        <v>71.099999999999994</v>
      </c>
      <c r="I19" s="38">
        <v>59.5</v>
      </c>
      <c r="J19" s="38">
        <v>44.3</v>
      </c>
      <c r="K19" s="38">
        <v>32.6</v>
      </c>
      <c r="L19" s="38">
        <v>19</v>
      </c>
      <c r="M19" s="38">
        <v>12.9</v>
      </c>
      <c r="N19" s="38">
        <v>8.2899999999999991</v>
      </c>
      <c r="O19" s="38">
        <v>5.0599999999999996</v>
      </c>
      <c r="P19" s="38">
        <v>3.66</v>
      </c>
      <c r="Q19" s="38">
        <v>2.87</v>
      </c>
      <c r="R19" s="38">
        <v>2.34</v>
      </c>
    </row>
    <row r="20" spans="2:38" x14ac:dyDescent="0.25">
      <c r="C20" s="65"/>
      <c r="D20" s="6">
        <v>250</v>
      </c>
      <c r="E20" s="38">
        <v>250</v>
      </c>
      <c r="F20" s="38">
        <v>4.0000000000000001E-3</v>
      </c>
      <c r="G20" s="38">
        <v>117</v>
      </c>
      <c r="H20" s="38">
        <v>84.7</v>
      </c>
      <c r="I20" s="38">
        <v>70.7</v>
      </c>
      <c r="J20" s="38">
        <v>52.4</v>
      </c>
      <c r="K20" s="38">
        <v>38.4</v>
      </c>
      <c r="L20" s="38">
        <v>22.3</v>
      </c>
      <c r="M20" s="38">
        <v>15</v>
      </c>
      <c r="N20" s="38">
        <v>9.64</v>
      </c>
      <c r="O20" s="38">
        <v>5.86</v>
      </c>
      <c r="P20" s="38">
        <v>4.2300000000000004</v>
      </c>
      <c r="Q20" s="38">
        <v>3.31</v>
      </c>
      <c r="R20" s="38">
        <v>2.7</v>
      </c>
    </row>
    <row r="21" spans="2:38" x14ac:dyDescent="0.25">
      <c r="O21" s="26"/>
      <c r="P21" s="26"/>
      <c r="AL21" s="15"/>
    </row>
    <row r="22" spans="2:38" x14ac:dyDescent="0.25">
      <c r="B22" s="66" t="s">
        <v>85</v>
      </c>
      <c r="C22" s="66"/>
      <c r="D22" s="66"/>
      <c r="E22" s="66"/>
      <c r="F22" s="66"/>
      <c r="G22" s="66"/>
      <c r="O22" s="26"/>
      <c r="V22" s="67" t="s">
        <v>49</v>
      </c>
      <c r="W22" s="67"/>
      <c r="X22" s="67"/>
      <c r="Y22" s="67"/>
      <c r="Z22" s="67"/>
      <c r="AA22" s="67"/>
      <c r="AB22" s="67"/>
      <c r="AC22" s="67"/>
      <c r="AD22" s="67"/>
      <c r="AF22"/>
      <c r="AG22"/>
      <c r="AH22"/>
      <c r="AI22"/>
      <c r="AL22" s="17"/>
    </row>
    <row r="23" spans="2:38" ht="18" customHeight="1" x14ac:dyDescent="0.25">
      <c r="B23" s="63" t="s">
        <v>58</v>
      </c>
      <c r="C23" s="63"/>
      <c r="D23" s="63"/>
      <c r="E23" s="49" t="s">
        <v>32</v>
      </c>
      <c r="F23" s="38">
        <f>98*5+78+100+31</f>
        <v>699</v>
      </c>
      <c r="G23" s="1" t="s">
        <v>18</v>
      </c>
      <c r="O23" s="74" t="s">
        <v>124</v>
      </c>
      <c r="P23" s="74"/>
      <c r="Q23" s="74"/>
      <c r="R23" s="74"/>
      <c r="V23" s="1" t="s">
        <v>20</v>
      </c>
      <c r="W23" s="1"/>
      <c r="X23" s="1"/>
      <c r="Y23" s="1"/>
      <c r="Z23" s="2" t="s">
        <v>1</v>
      </c>
      <c r="AA23" s="3" t="s">
        <v>2</v>
      </c>
      <c r="AB23" s="3" t="s">
        <v>3</v>
      </c>
      <c r="AC23" s="3" t="s">
        <v>4</v>
      </c>
      <c r="AD23" s="3" t="s">
        <v>5</v>
      </c>
      <c r="AG23"/>
      <c r="AH23"/>
      <c r="AL23" s="47"/>
    </row>
    <row r="24" spans="2:38" ht="15.75" customHeight="1" x14ac:dyDescent="0.3">
      <c r="B24" s="63" t="s">
        <v>60</v>
      </c>
      <c r="C24" s="63"/>
      <c r="D24" s="63"/>
      <c r="E24" s="49" t="s">
        <v>31</v>
      </c>
      <c r="F24" s="39">
        <v>0.9</v>
      </c>
      <c r="G24" s="1"/>
      <c r="O24" s="74"/>
      <c r="P24" s="74"/>
      <c r="Q24" s="74"/>
      <c r="R24" s="74"/>
      <c r="V24" s="5"/>
      <c r="W24" s="6">
        <v>10</v>
      </c>
      <c r="X24" s="6">
        <v>20</v>
      </c>
      <c r="Y24" s="6">
        <v>30</v>
      </c>
      <c r="Z24" s="7">
        <v>60</v>
      </c>
      <c r="AA24" s="6">
        <v>120</v>
      </c>
      <c r="AB24" s="6">
        <v>360</v>
      </c>
      <c r="AC24" s="6">
        <v>720</v>
      </c>
      <c r="AD24" s="6">
        <v>1440</v>
      </c>
      <c r="AE24" s="32"/>
      <c r="AG24"/>
      <c r="AH24"/>
      <c r="AJ24" s="10"/>
    </row>
    <row r="25" spans="2:38" ht="18" customHeight="1" x14ac:dyDescent="0.25">
      <c r="B25" s="63" t="s">
        <v>87</v>
      </c>
      <c r="C25" s="63"/>
      <c r="D25" s="63"/>
      <c r="E25" s="49" t="s">
        <v>34</v>
      </c>
      <c r="F25" s="38">
        <v>122</v>
      </c>
      <c r="G25" s="1" t="s">
        <v>18</v>
      </c>
      <c r="O25" s="74"/>
      <c r="P25" s="74"/>
      <c r="Q25" s="74"/>
      <c r="R25" s="74"/>
      <c r="U25" s="65" t="s">
        <v>8</v>
      </c>
      <c r="V25" s="6">
        <v>2</v>
      </c>
      <c r="W25" s="20">
        <f t="shared" ref="W25:AD25" si="0">$AG$31*(G10)*$AG$35*$AG$30</f>
        <v>6.1476886933639488E-3</v>
      </c>
      <c r="X25" s="20">
        <f t="shared" si="0"/>
        <v>4.5591919504477611E-3</v>
      </c>
      <c r="Y25" s="20">
        <f t="shared" si="0"/>
        <v>3.8577778042250283E-3</v>
      </c>
      <c r="Z25" s="20">
        <f t="shared" si="0"/>
        <v>2.9294355518714125E-3</v>
      </c>
      <c r="AA25" s="20">
        <f t="shared" si="0"/>
        <v>2.1867617499885189E-3</v>
      </c>
      <c r="AB25" s="20">
        <f t="shared" si="0"/>
        <v>1.3058681016440874E-3</v>
      </c>
      <c r="AC25" s="20">
        <f t="shared" si="0"/>
        <v>9.0152347617451203E-4</v>
      </c>
      <c r="AD25" s="20">
        <f t="shared" si="0"/>
        <v>5.9207605872330668E-4</v>
      </c>
    </row>
    <row r="26" spans="2:38" x14ac:dyDescent="0.25">
      <c r="B26" s="63" t="s">
        <v>61</v>
      </c>
      <c r="C26" s="63"/>
      <c r="D26" s="63"/>
      <c r="E26" s="49" t="s">
        <v>33</v>
      </c>
      <c r="F26" s="38">
        <v>0.85</v>
      </c>
      <c r="G26" s="1"/>
      <c r="O26" s="74"/>
      <c r="P26" s="74"/>
      <c r="Q26" s="74"/>
      <c r="R26" s="74"/>
      <c r="U26" s="65"/>
      <c r="V26" s="6">
        <v>10</v>
      </c>
      <c r="W26" s="20">
        <f t="shared" ref="W26:AD30" si="1">$AG$31*(G12)*$AG$35*$AG$30</f>
        <v>1.12432561673938E-2</v>
      </c>
      <c r="X26" s="20">
        <f t="shared" si="1"/>
        <v>8.2519311320321479E-3</v>
      </c>
      <c r="Y26" s="20">
        <f t="shared" si="1"/>
        <v>6.9522519787370849E-3</v>
      </c>
      <c r="Z26" s="20">
        <f t="shared" si="1"/>
        <v>5.2193464410103339E-3</v>
      </c>
      <c r="AA26" s="20">
        <f t="shared" si="1"/>
        <v>3.8784076320551096E-3</v>
      </c>
      <c r="AB26" s="20">
        <f t="shared" si="1"/>
        <v>2.2899108891389209E-3</v>
      </c>
      <c r="AC26" s="20">
        <f t="shared" si="1"/>
        <v>1.5719928806521238E-3</v>
      </c>
      <c r="AD26" s="20">
        <f t="shared" si="1"/>
        <v>1.0232394603719862E-3</v>
      </c>
      <c r="AL26" s="18"/>
    </row>
    <row r="27" spans="2:38" ht="15" customHeight="1" x14ac:dyDescent="0.25">
      <c r="B27" s="63" t="s">
        <v>57</v>
      </c>
      <c r="C27" s="63"/>
      <c r="D27" s="63"/>
      <c r="E27" s="49" t="s">
        <v>36</v>
      </c>
      <c r="F27" s="38">
        <v>10</v>
      </c>
      <c r="G27" s="1" t="s">
        <v>18</v>
      </c>
      <c r="O27" s="74"/>
      <c r="P27" s="74"/>
      <c r="Q27" s="74"/>
      <c r="R27" s="74"/>
      <c r="U27" s="65"/>
      <c r="V27" s="6">
        <v>20</v>
      </c>
      <c r="W27" s="20">
        <f t="shared" si="1"/>
        <v>1.3718835507003445E-2</v>
      </c>
      <c r="X27" s="20">
        <f t="shared" si="1"/>
        <v>1.002609632541906E-2</v>
      </c>
      <c r="Y27" s="20">
        <f t="shared" si="1"/>
        <v>8.4375995825028693E-3</v>
      </c>
      <c r="Z27" s="20">
        <f t="shared" si="1"/>
        <v>6.3127273160045929E-3</v>
      </c>
      <c r="AA27" s="20">
        <f t="shared" si="1"/>
        <v>4.6829709174282426E-3</v>
      </c>
      <c r="AB27" s="20">
        <f t="shared" si="1"/>
        <v>2.7643969292307693E-3</v>
      </c>
      <c r="AC27" s="20">
        <f t="shared" si="1"/>
        <v>1.8793773153203217E-3</v>
      </c>
      <c r="AD27" s="20">
        <f t="shared" si="1"/>
        <v>1.2171598419747419E-3</v>
      </c>
    </row>
    <row r="28" spans="2:38" x14ac:dyDescent="0.25">
      <c r="B28" s="63" t="s">
        <v>62</v>
      </c>
      <c r="C28" s="63"/>
      <c r="D28" s="63"/>
      <c r="E28" s="49" t="s">
        <v>35</v>
      </c>
      <c r="F28" s="38">
        <v>0.9</v>
      </c>
      <c r="G28" s="1"/>
      <c r="O28" s="74"/>
      <c r="P28" s="74"/>
      <c r="Q28" s="74"/>
      <c r="R28" s="74"/>
      <c r="U28" s="65"/>
      <c r="V28" s="6">
        <v>30</v>
      </c>
      <c r="W28" s="20">
        <f t="shared" si="1"/>
        <v>1.5245442766429394E-2</v>
      </c>
      <c r="X28" s="20">
        <f t="shared" si="1"/>
        <v>1.1140107028243399E-2</v>
      </c>
      <c r="Y28" s="20">
        <f t="shared" si="1"/>
        <v>9.3453120070264052E-3</v>
      </c>
      <c r="Z28" s="20">
        <f t="shared" si="1"/>
        <v>6.9935116343972439E-3</v>
      </c>
      <c r="AA28" s="20">
        <f t="shared" si="1"/>
        <v>5.1780867853501722E-3</v>
      </c>
      <c r="AB28" s="20">
        <f t="shared" si="1"/>
        <v>3.032584691021814E-3</v>
      </c>
      <c r="AC28" s="20">
        <f t="shared" si="1"/>
        <v>2.062982783008037E-3</v>
      </c>
      <c r="AD28" s="20">
        <f t="shared" si="1"/>
        <v>1.3388758261722159E-3</v>
      </c>
      <c r="AF28" s="33" t="s">
        <v>9</v>
      </c>
      <c r="AG28" s="33"/>
      <c r="AH28" s="33"/>
    </row>
    <row r="29" spans="2:38" ht="18" x14ac:dyDescent="0.25">
      <c r="B29" s="63" t="s">
        <v>59</v>
      </c>
      <c r="C29" s="63"/>
      <c r="D29" s="63"/>
      <c r="E29" s="49" t="s">
        <v>38</v>
      </c>
      <c r="F29" s="38">
        <v>40</v>
      </c>
      <c r="G29" s="1" t="s">
        <v>18</v>
      </c>
      <c r="O29" s="74"/>
      <c r="P29" s="74"/>
      <c r="Q29" s="74"/>
      <c r="R29" s="74"/>
      <c r="U29" s="65"/>
      <c r="V29" s="6">
        <v>40</v>
      </c>
      <c r="W29" s="20">
        <f t="shared" si="1"/>
        <v>1.6359453469253733E-2</v>
      </c>
      <c r="X29" s="20">
        <f t="shared" si="1"/>
        <v>1.1944670313616531E-2</v>
      </c>
      <c r="Y29" s="20">
        <f t="shared" si="1"/>
        <v>1.002609632541906E-2</v>
      </c>
      <c r="Z29" s="20">
        <f t="shared" si="1"/>
        <v>7.4886275023191727E-3</v>
      </c>
      <c r="AA29" s="20">
        <f t="shared" si="1"/>
        <v>5.5287938584615386E-3</v>
      </c>
      <c r="AB29" s="20">
        <f t="shared" si="1"/>
        <v>3.2388829693226181E-3</v>
      </c>
      <c r="AC29" s="20">
        <f t="shared" si="1"/>
        <v>2.2073915778185993E-3</v>
      </c>
      <c r="AD29" s="20">
        <f t="shared" si="1"/>
        <v>1.4255211030585536E-3</v>
      </c>
      <c r="AF29" s="11" t="s">
        <v>10</v>
      </c>
      <c r="AG29" s="26" t="s">
        <v>11</v>
      </c>
    </row>
    <row r="30" spans="2:38" x14ac:dyDescent="0.25">
      <c r="B30" s="63" t="s">
        <v>63</v>
      </c>
      <c r="C30" s="63"/>
      <c r="D30" s="63"/>
      <c r="E30" s="49" t="s">
        <v>37</v>
      </c>
      <c r="F30" s="38">
        <v>0.9</v>
      </c>
      <c r="G30" s="1"/>
      <c r="O30" s="74"/>
      <c r="P30" s="74"/>
      <c r="Q30" s="74"/>
      <c r="R30" s="74"/>
      <c r="U30" s="65"/>
      <c r="V30" s="6">
        <v>50</v>
      </c>
      <c r="W30" s="20">
        <f t="shared" si="1"/>
        <v>1.7287795721607348E-2</v>
      </c>
      <c r="X30" s="20">
        <f t="shared" si="1"/>
        <v>1.2604824804179106E-2</v>
      </c>
      <c r="Y30" s="20">
        <f t="shared" si="1"/>
        <v>1.0562471849001149E-2</v>
      </c>
      <c r="Z30" s="20">
        <f t="shared" si="1"/>
        <v>7.8805942310907016E-3</v>
      </c>
      <c r="AA30" s="20">
        <f t="shared" si="1"/>
        <v>5.8176114480826633E-3</v>
      </c>
      <c r="AB30" s="20">
        <f t="shared" si="1"/>
        <v>3.4039215919632608E-3</v>
      </c>
      <c r="AC30" s="20">
        <f t="shared" si="1"/>
        <v>2.3105407169690009E-3</v>
      </c>
      <c r="AD30" s="20">
        <f t="shared" si="1"/>
        <v>1.4935995348978187E-3</v>
      </c>
      <c r="AF30" s="11" t="s">
        <v>12</v>
      </c>
      <c r="AG30" s="14">
        <v>2.7799999999999999E-3</v>
      </c>
      <c r="AH30" s="1" t="s">
        <v>13</v>
      </c>
    </row>
    <row r="31" spans="2:38" ht="19.5" x14ac:dyDescent="0.35">
      <c r="B31" s="63" t="s">
        <v>101</v>
      </c>
      <c r="C31" s="63"/>
      <c r="D31" s="63"/>
      <c r="E31" s="49" t="s">
        <v>102</v>
      </c>
      <c r="F31" s="37">
        <f>F23+F25+F27</f>
        <v>831</v>
      </c>
      <c r="G31" s="1" t="s">
        <v>18</v>
      </c>
      <c r="O31" s="74"/>
      <c r="P31" s="74"/>
      <c r="Q31" s="74"/>
      <c r="R31" s="74"/>
      <c r="T31" s="26"/>
      <c r="U31" s="26"/>
      <c r="V31" s="26"/>
      <c r="W31" s="26"/>
      <c r="X31" s="26"/>
      <c r="Y31" s="26"/>
      <c r="Z31" s="26"/>
      <c r="AA31" s="26"/>
      <c r="AB31" s="26"/>
      <c r="AC31" s="26"/>
      <c r="AD31" s="26"/>
      <c r="AE31" s="26"/>
      <c r="AF31" s="26" t="s">
        <v>14</v>
      </c>
      <c r="AG31" s="26">
        <f>F32</f>
        <v>0.89299655568312297</v>
      </c>
      <c r="AH31" s="26" t="s">
        <v>15</v>
      </c>
      <c r="AI31" s="26"/>
    </row>
    <row r="32" spans="2:38" x14ac:dyDescent="0.25">
      <c r="B32" s="63" t="s">
        <v>55</v>
      </c>
      <c r="C32" s="63"/>
      <c r="D32" s="63"/>
      <c r="E32" s="49" t="s">
        <v>39</v>
      </c>
      <c r="F32" s="8">
        <f>(F24*F23+F26*F25+F28*F27+F30*F29)/(F29+F27+F25+F23)</f>
        <v>0.89299655568312297</v>
      </c>
      <c r="G32" s="1"/>
      <c r="O32" s="74"/>
      <c r="P32" s="74"/>
      <c r="Q32" s="74"/>
      <c r="R32" s="74"/>
      <c r="T32" s="26"/>
      <c r="U32" s="26"/>
      <c r="V32" s="26" t="s">
        <v>26</v>
      </c>
      <c r="W32" s="26"/>
      <c r="X32" s="26"/>
      <c r="Y32" s="26"/>
      <c r="Z32" s="26"/>
      <c r="AA32" s="26"/>
      <c r="AB32" s="26"/>
      <c r="AC32" s="26"/>
      <c r="AD32" s="26"/>
      <c r="AE32" s="26"/>
      <c r="AF32" s="26" t="s">
        <v>16</v>
      </c>
      <c r="AG32" s="26" t="s">
        <v>17</v>
      </c>
      <c r="AH32" s="26"/>
      <c r="AI32" s="26"/>
    </row>
    <row r="33" spans="2:35" x14ac:dyDescent="0.25">
      <c r="O33" s="26"/>
      <c r="T33" s="26"/>
      <c r="U33" s="26"/>
      <c r="V33" s="26" t="s">
        <v>21</v>
      </c>
      <c r="W33" s="26"/>
      <c r="X33" s="26"/>
      <c r="Y33" s="26"/>
      <c r="Z33" s="26" t="s">
        <v>1</v>
      </c>
      <c r="AA33" s="26" t="s">
        <v>2</v>
      </c>
      <c r="AB33" s="26" t="s">
        <v>3</v>
      </c>
      <c r="AC33" s="26" t="s">
        <v>4</v>
      </c>
      <c r="AD33" s="26" t="s">
        <v>5</v>
      </c>
      <c r="AE33" s="26"/>
      <c r="AF33" s="26" t="s">
        <v>56</v>
      </c>
      <c r="AH33" s="26"/>
      <c r="AI33" s="26"/>
    </row>
    <row r="34" spans="2:35" x14ac:dyDescent="0.25">
      <c r="C34" s="64" t="s">
        <v>82</v>
      </c>
      <c r="D34" s="64"/>
      <c r="E34" s="64"/>
      <c r="F34" s="64"/>
      <c r="G34" s="64"/>
      <c r="O34" s="26"/>
      <c r="T34" s="26"/>
      <c r="U34" s="26" t="s">
        <v>8</v>
      </c>
      <c r="V34" s="26"/>
      <c r="W34" s="26">
        <v>10</v>
      </c>
      <c r="X34" s="26">
        <v>20</v>
      </c>
      <c r="Y34" s="26">
        <v>30</v>
      </c>
      <c r="Z34" s="26">
        <v>60</v>
      </c>
      <c r="AA34" s="26">
        <v>120</v>
      </c>
      <c r="AB34" s="26">
        <v>360</v>
      </c>
      <c r="AC34" s="26">
        <v>720</v>
      </c>
      <c r="AD34" s="26">
        <v>1440</v>
      </c>
      <c r="AE34" s="26"/>
      <c r="AF34" s="26"/>
      <c r="AG34"/>
      <c r="AH34"/>
      <c r="AI34" s="26"/>
    </row>
    <row r="35" spans="2:35" ht="15.75" customHeight="1" x14ac:dyDescent="0.25">
      <c r="C35" s="63" t="s">
        <v>83</v>
      </c>
      <c r="D35" s="63"/>
      <c r="E35" s="44" t="s">
        <v>76</v>
      </c>
      <c r="F35" s="38">
        <v>11.654999999999999</v>
      </c>
      <c r="G35" s="24" t="s">
        <v>118</v>
      </c>
      <c r="I35" s="70" t="s">
        <v>122</v>
      </c>
      <c r="J35" s="70"/>
      <c r="K35" s="70"/>
      <c r="L35" s="70"/>
      <c r="M35" s="70"/>
      <c r="N35" s="70"/>
      <c r="O35" s="70"/>
      <c r="T35" s="26"/>
      <c r="U35" s="26"/>
      <c r="V35" s="26">
        <v>2</v>
      </c>
      <c r="W35" s="26">
        <f t="shared" ref="W35:W40" si="2">W25*($W$34*60)</f>
        <v>3.6886132160183691</v>
      </c>
      <c r="X35" s="26">
        <f t="shared" ref="X35:X40" si="3">X25*($X$34*60)</f>
        <v>5.4710303405373129</v>
      </c>
      <c r="Y35" s="26">
        <f t="shared" ref="Y35:Y40" si="4">Y25*($Y$34*60)</f>
        <v>6.9440000476050514</v>
      </c>
      <c r="Z35" s="26">
        <f t="shared" ref="Z35:Z40" si="5">Z25*($Z$34*60)</f>
        <v>10.545967986737084</v>
      </c>
      <c r="AA35" s="26">
        <f t="shared" ref="AA35:AA40" si="6">AA25*($AA$34*60)</f>
        <v>15.744684599917337</v>
      </c>
      <c r="AB35" s="26">
        <f t="shared" ref="AB35:AB40" si="7">AB25*($AB$34*60)</f>
        <v>28.206750995512287</v>
      </c>
      <c r="AC35" s="26">
        <f t="shared" ref="AC35:AC40" si="8">AC25*($AC$34*60)</f>
        <v>38.94581417073892</v>
      </c>
      <c r="AD35" s="26">
        <f t="shared" ref="AD35:AD40" si="9">AD25*($AD$34*60)</f>
        <v>51.155371473693698</v>
      </c>
      <c r="AE35" s="26"/>
      <c r="AF35" s="26" t="s">
        <v>102</v>
      </c>
      <c r="AG35" s="26">
        <f>F31/10000</f>
        <v>8.3099999999999993E-2</v>
      </c>
      <c r="AH35" s="26" t="s">
        <v>19</v>
      </c>
      <c r="AI35" s="26"/>
    </row>
    <row r="36" spans="2:35" x14ac:dyDescent="0.25">
      <c r="I36" s="70"/>
      <c r="J36" s="70"/>
      <c r="K36" s="70"/>
      <c r="L36" s="70"/>
      <c r="M36" s="70"/>
      <c r="N36" s="70"/>
      <c r="O36" s="70"/>
      <c r="T36" s="26"/>
      <c r="U36" s="26"/>
      <c r="V36" s="26">
        <v>10</v>
      </c>
      <c r="W36" s="26">
        <f t="shared" si="2"/>
        <v>6.7459537004362797</v>
      </c>
      <c r="X36" s="26">
        <f t="shared" si="3"/>
        <v>9.9023173584385766</v>
      </c>
      <c r="Y36" s="26">
        <f t="shared" si="4"/>
        <v>12.514053561726753</v>
      </c>
      <c r="Z36" s="26">
        <f t="shared" si="5"/>
        <v>18.7896471876372</v>
      </c>
      <c r="AA36" s="26">
        <f t="shared" si="6"/>
        <v>27.92453495079679</v>
      </c>
      <c r="AB36" s="26">
        <f t="shared" si="7"/>
        <v>49.462075205400694</v>
      </c>
      <c r="AC36" s="26">
        <f t="shared" si="8"/>
        <v>67.910092444171752</v>
      </c>
      <c r="AD36" s="26">
        <f t="shared" si="9"/>
        <v>88.407889376139607</v>
      </c>
      <c r="AE36" s="26"/>
      <c r="AF36"/>
      <c r="AH36" s="26"/>
      <c r="AI36" s="26"/>
    </row>
    <row r="37" spans="2:35" x14ac:dyDescent="0.25">
      <c r="B37" s="64" t="s">
        <v>88</v>
      </c>
      <c r="C37" s="64"/>
      <c r="D37" s="64"/>
      <c r="E37" s="64"/>
      <c r="F37" s="64"/>
      <c r="G37" s="36"/>
      <c r="O37" s="26"/>
      <c r="T37" s="26"/>
      <c r="U37" s="26"/>
      <c r="V37" s="26">
        <v>20</v>
      </c>
      <c r="W37" s="26">
        <f t="shared" si="2"/>
        <v>8.2313013042020664</v>
      </c>
      <c r="X37" s="26">
        <f t="shared" si="3"/>
        <v>12.031315590502871</v>
      </c>
      <c r="Y37" s="26">
        <f t="shared" si="4"/>
        <v>15.187679248505164</v>
      </c>
      <c r="Z37" s="26">
        <f t="shared" si="5"/>
        <v>22.725818337616534</v>
      </c>
      <c r="AA37" s="26">
        <f t="shared" si="6"/>
        <v>33.717390605483345</v>
      </c>
      <c r="AB37" s="26">
        <f t="shared" si="7"/>
        <v>59.710973671384615</v>
      </c>
      <c r="AC37" s="26">
        <f t="shared" si="8"/>
        <v>81.189100021837902</v>
      </c>
      <c r="AD37" s="26">
        <f t="shared" si="9"/>
        <v>105.1626103466177</v>
      </c>
      <c r="AE37" s="26"/>
      <c r="AF37"/>
      <c r="AG37"/>
      <c r="AH37" s="26"/>
      <c r="AI37" s="26"/>
    </row>
    <row r="38" spans="2:35" x14ac:dyDescent="0.25">
      <c r="B38" s="48"/>
      <c r="C38" s="63" t="s">
        <v>92</v>
      </c>
      <c r="D38" s="63"/>
      <c r="E38" s="48"/>
      <c r="F38" s="39" t="s">
        <v>93</v>
      </c>
      <c r="G38" s="36"/>
      <c r="H38" s="68" t="s">
        <v>121</v>
      </c>
      <c r="I38" s="68"/>
      <c r="J38" s="68"/>
      <c r="K38" s="68"/>
      <c r="L38" s="68"/>
      <c r="M38" s="68"/>
      <c r="O38" s="26"/>
      <c r="T38" s="26"/>
      <c r="U38" s="26"/>
      <c r="V38" s="26">
        <v>30</v>
      </c>
      <c r="W38" s="26">
        <f t="shared" si="2"/>
        <v>9.1472656598576361</v>
      </c>
      <c r="X38" s="26">
        <f t="shared" si="3"/>
        <v>13.368128433892078</v>
      </c>
      <c r="Y38" s="26">
        <f t="shared" si="4"/>
        <v>16.821561612647528</v>
      </c>
      <c r="Z38" s="26">
        <f t="shared" si="5"/>
        <v>25.176641883830079</v>
      </c>
      <c r="AA38" s="26">
        <f t="shared" si="6"/>
        <v>37.282224854521239</v>
      </c>
      <c r="AB38" s="26">
        <f t="shared" si="7"/>
        <v>65.503829326071184</v>
      </c>
      <c r="AC38" s="26">
        <f t="shared" si="8"/>
        <v>89.120856225947193</v>
      </c>
      <c r="AD38" s="26">
        <f t="shared" si="9"/>
        <v>115.67887138127945</v>
      </c>
      <c r="AE38" s="26"/>
      <c r="AF38" s="26"/>
      <c r="AH38" s="26"/>
      <c r="AI38" s="26"/>
    </row>
    <row r="39" spans="2:35" ht="25.5" customHeight="1" x14ac:dyDescent="0.3">
      <c r="B39" s="69" t="s">
        <v>99</v>
      </c>
      <c r="C39" s="63" t="s">
        <v>40</v>
      </c>
      <c r="D39" s="63"/>
      <c r="E39" s="49" t="s">
        <v>65</v>
      </c>
      <c r="F39" s="46">
        <v>2</v>
      </c>
      <c r="G39" t="s">
        <v>52</v>
      </c>
      <c r="H39" s="68"/>
      <c r="I39" s="68"/>
      <c r="J39" s="68"/>
      <c r="K39" s="68"/>
      <c r="L39" s="68"/>
      <c r="M39" s="68"/>
      <c r="O39" s="26"/>
      <c r="T39" s="26"/>
      <c r="U39" s="26"/>
      <c r="V39" s="26">
        <v>40</v>
      </c>
      <c r="W39" s="26">
        <f t="shared" si="2"/>
        <v>9.8156720815522398</v>
      </c>
      <c r="X39" s="26">
        <f t="shared" si="3"/>
        <v>14.333604376339837</v>
      </c>
      <c r="Y39" s="26">
        <f t="shared" si="4"/>
        <v>18.046973385754306</v>
      </c>
      <c r="Z39" s="26">
        <f t="shared" si="5"/>
        <v>26.959059008349023</v>
      </c>
      <c r="AA39" s="26">
        <f t="shared" si="6"/>
        <v>39.807315780923076</v>
      </c>
      <c r="AB39" s="26">
        <f t="shared" si="7"/>
        <v>69.959872137368549</v>
      </c>
      <c r="AC39" s="26">
        <f t="shared" si="8"/>
        <v>95.359316161763488</v>
      </c>
      <c r="AD39" s="26">
        <f t="shared" si="9"/>
        <v>123.16502330425902</v>
      </c>
      <c r="AE39" s="26"/>
      <c r="AF39" s="26" t="s">
        <v>54</v>
      </c>
      <c r="AH39" s="26"/>
      <c r="AI39" s="26"/>
    </row>
    <row r="40" spans="2:35" ht="25.5" customHeight="1" x14ac:dyDescent="0.3">
      <c r="B40" s="69"/>
      <c r="C40" s="63" t="s">
        <v>41</v>
      </c>
      <c r="D40" s="63"/>
      <c r="E40" s="49" t="s">
        <v>66</v>
      </c>
      <c r="F40" s="46">
        <v>4</v>
      </c>
      <c r="G40" t="s">
        <v>52</v>
      </c>
      <c r="O40" s="54"/>
      <c r="P40" s="55"/>
      <c r="Q40" s="55"/>
      <c r="R40" s="55"/>
      <c r="T40" s="26"/>
      <c r="U40" s="26"/>
      <c r="V40" s="26">
        <v>50</v>
      </c>
      <c r="W40" s="26">
        <f t="shared" si="2"/>
        <v>10.372677432964409</v>
      </c>
      <c r="X40" s="26">
        <f t="shared" si="3"/>
        <v>15.125789765014927</v>
      </c>
      <c r="Y40" s="26">
        <f t="shared" si="4"/>
        <v>19.01244932820207</v>
      </c>
      <c r="Z40" s="26">
        <f t="shared" si="5"/>
        <v>28.370139231926526</v>
      </c>
      <c r="AA40" s="26">
        <f t="shared" si="6"/>
        <v>41.886802426195175</v>
      </c>
      <c r="AB40" s="26">
        <f t="shared" si="7"/>
        <v>73.524706386406436</v>
      </c>
      <c r="AC40" s="26">
        <f t="shared" si="8"/>
        <v>99.815358973060839</v>
      </c>
      <c r="AD40" s="26">
        <f t="shared" si="9"/>
        <v>129.04699981517155</v>
      </c>
      <c r="AE40" s="26"/>
      <c r="AF40" s="26" t="s">
        <v>50</v>
      </c>
      <c r="AG40" s="26">
        <f>F39*F42</f>
        <v>40</v>
      </c>
      <c r="AH40" s="26" t="s">
        <v>53</v>
      </c>
      <c r="AI40" s="26"/>
    </row>
    <row r="41" spans="2:35" ht="25.5" customHeight="1" x14ac:dyDescent="0.3">
      <c r="B41" s="69"/>
      <c r="C41" s="63" t="s">
        <v>94</v>
      </c>
      <c r="D41" s="63"/>
      <c r="E41" s="49" t="s">
        <v>95</v>
      </c>
      <c r="F41" s="46">
        <v>5</v>
      </c>
      <c r="G41" t="s">
        <v>52</v>
      </c>
      <c r="O41" s="55"/>
      <c r="P41" s="55"/>
      <c r="Q41" s="55"/>
      <c r="R41" s="55"/>
      <c r="T41" s="26"/>
      <c r="U41" s="26"/>
      <c r="V41" s="26"/>
      <c r="W41" s="26"/>
      <c r="X41" s="26"/>
      <c r="Y41" s="26"/>
      <c r="Z41" s="26"/>
      <c r="AA41" s="26"/>
      <c r="AB41" s="26"/>
      <c r="AC41" s="26"/>
      <c r="AD41" s="26"/>
      <c r="AE41" s="26"/>
      <c r="AF41" s="26" t="s">
        <v>43</v>
      </c>
      <c r="AG41" s="26">
        <v>0.38</v>
      </c>
      <c r="AH41" s="26"/>
      <c r="AI41" s="26"/>
    </row>
    <row r="42" spans="2:35" ht="18" x14ac:dyDescent="0.25">
      <c r="C42" s="63" t="s">
        <v>64</v>
      </c>
      <c r="D42" s="63"/>
      <c r="E42" s="49" t="s">
        <v>67</v>
      </c>
      <c r="F42" s="8">
        <f>IF(F38="R", F40*F41,IF(F38= "C",PI()*(F41/2)^2,""))</f>
        <v>20</v>
      </c>
      <c r="G42" s="1" t="s">
        <v>18</v>
      </c>
      <c r="O42" s="55"/>
      <c r="P42" s="55"/>
      <c r="Q42" s="55"/>
      <c r="R42" s="55"/>
      <c r="T42" s="26"/>
      <c r="U42" s="26"/>
      <c r="V42" s="26"/>
      <c r="W42" s="26"/>
      <c r="X42" s="26"/>
      <c r="Y42" s="26"/>
      <c r="Z42" s="26"/>
      <c r="AA42" s="26"/>
      <c r="AB42" s="26"/>
      <c r="AC42" s="26"/>
      <c r="AD42" s="26"/>
      <c r="AE42" s="26"/>
      <c r="AF42" s="26"/>
      <c r="AH42" s="26"/>
      <c r="AI42" s="26"/>
    </row>
    <row r="43" spans="2:35" x14ac:dyDescent="0.25">
      <c r="B43" s="62" t="s">
        <v>91</v>
      </c>
      <c r="C43" s="62"/>
      <c r="D43" s="62"/>
      <c r="E43" s="49" t="s">
        <v>69</v>
      </c>
      <c r="F43" s="39">
        <v>0.8</v>
      </c>
      <c r="G43" t="s">
        <v>52</v>
      </c>
      <c r="O43" s="55"/>
      <c r="P43" s="55"/>
      <c r="Q43" s="55"/>
      <c r="R43" s="55"/>
      <c r="T43" s="26"/>
      <c r="U43" s="26"/>
      <c r="V43" s="26"/>
      <c r="W43" s="26"/>
      <c r="X43" s="26"/>
      <c r="Y43" s="26"/>
      <c r="Z43" s="26"/>
      <c r="AA43" s="26"/>
      <c r="AB43" s="26"/>
      <c r="AC43" s="26"/>
      <c r="AD43" s="26"/>
      <c r="AE43" s="26"/>
      <c r="AF43" s="26"/>
      <c r="AH43" s="26"/>
      <c r="AI43" s="26"/>
    </row>
    <row r="44" spans="2:35" ht="18" x14ac:dyDescent="0.25">
      <c r="C44" s="63" t="s">
        <v>42</v>
      </c>
      <c r="D44" s="63"/>
      <c r="E44" s="49" t="s">
        <v>68</v>
      </c>
      <c r="F44" s="8">
        <f>IF(F38="R", F43*F40*2+F43*F41*2+F42,IF(F38= "C",2*PI()*(F41/2)*F43+F42,""))</f>
        <v>34.4</v>
      </c>
      <c r="G44" s="1" t="s">
        <v>18</v>
      </c>
      <c r="T44" s="26"/>
      <c r="U44" s="26"/>
      <c r="V44" s="26" t="s">
        <v>23</v>
      </c>
      <c r="W44" s="26"/>
      <c r="X44" s="26"/>
      <c r="Y44" s="26"/>
      <c r="Z44" s="26"/>
      <c r="AA44" s="26"/>
      <c r="AB44" s="26"/>
      <c r="AC44" s="26"/>
      <c r="AD44" s="26"/>
      <c r="AE44" s="26"/>
      <c r="AF44" s="26" t="s">
        <v>28</v>
      </c>
      <c r="AH44" s="26"/>
      <c r="AI44" s="26" t="s">
        <v>30</v>
      </c>
    </row>
    <row r="45" spans="2:35" ht="18" x14ac:dyDescent="0.25">
      <c r="B45" s="72" t="s">
        <v>70</v>
      </c>
      <c r="C45" s="72"/>
      <c r="D45" s="72"/>
      <c r="E45" s="49" t="s">
        <v>71</v>
      </c>
      <c r="F45" s="8">
        <f>AG40*AG41</f>
        <v>15.2</v>
      </c>
      <c r="G45" s="1" t="s">
        <v>53</v>
      </c>
      <c r="T45" s="26"/>
      <c r="U45" s="26"/>
      <c r="V45" s="26" t="s">
        <v>22</v>
      </c>
      <c r="W45" s="26"/>
      <c r="X45" s="26"/>
      <c r="Y45" s="26"/>
      <c r="Z45" s="26" t="s">
        <v>1</v>
      </c>
      <c r="AA45" s="26" t="s">
        <v>2</v>
      </c>
      <c r="AB45" s="26" t="s">
        <v>3</v>
      </c>
      <c r="AC45" s="26" t="s">
        <v>4</v>
      </c>
      <c r="AD45" s="26" t="s">
        <v>5</v>
      </c>
      <c r="AE45" s="26"/>
      <c r="AF45" s="26"/>
      <c r="AG45" s="53">
        <f>F47</f>
        <v>1.5</v>
      </c>
      <c r="AH45" s="26"/>
      <c r="AI45" s="26" t="s">
        <v>29</v>
      </c>
    </row>
    <row r="46" spans="2:35" ht="15.75" customHeight="1" x14ac:dyDescent="0.25">
      <c r="B46" s="71" t="s">
        <v>74</v>
      </c>
      <c r="C46" s="71"/>
      <c r="D46" s="71"/>
      <c r="E46" s="49" t="s">
        <v>77</v>
      </c>
      <c r="F46" s="30">
        <f>AG50*F44</f>
        <v>4.4548000000000001E-3</v>
      </c>
      <c r="G46" s="1" t="s">
        <v>84</v>
      </c>
      <c r="O46" s="75" t="s">
        <v>30</v>
      </c>
      <c r="P46" s="75"/>
      <c r="Q46" s="75"/>
      <c r="R46" s="75"/>
      <c r="T46" s="26"/>
      <c r="U46" s="26" t="s">
        <v>8</v>
      </c>
      <c r="V46" s="26"/>
      <c r="W46" s="26">
        <v>10</v>
      </c>
      <c r="X46" s="26">
        <v>20</v>
      </c>
      <c r="Y46" s="26">
        <v>30</v>
      </c>
      <c r="Z46" s="26">
        <v>60</v>
      </c>
      <c r="AA46" s="26">
        <v>120</v>
      </c>
      <c r="AB46" s="26">
        <v>360</v>
      </c>
      <c r="AC46" s="26">
        <v>720</v>
      </c>
      <c r="AD46" s="26">
        <v>1440</v>
      </c>
      <c r="AE46" s="26"/>
      <c r="AF46" s="26" t="s">
        <v>51</v>
      </c>
      <c r="AH46" s="26"/>
      <c r="AI46" s="26"/>
    </row>
    <row r="47" spans="2:35" ht="15.75" customHeight="1" x14ac:dyDescent="0.3">
      <c r="B47" s="52"/>
      <c r="C47" s="63" t="s">
        <v>125</v>
      </c>
      <c r="D47" s="63"/>
      <c r="E47" s="52"/>
      <c r="F47" s="46">
        <v>1.5</v>
      </c>
      <c r="G47" s="1"/>
      <c r="O47" s="75" t="s">
        <v>29</v>
      </c>
      <c r="P47" s="75"/>
      <c r="Q47" s="75"/>
      <c r="R47" s="75"/>
      <c r="T47" s="26"/>
      <c r="U47" s="26"/>
      <c r="V47" s="26"/>
      <c r="W47" s="26"/>
      <c r="X47" s="26"/>
      <c r="Y47" s="26"/>
      <c r="Z47" s="26"/>
      <c r="AA47" s="26"/>
      <c r="AB47" s="26"/>
      <c r="AC47" s="26"/>
      <c r="AD47" s="26"/>
      <c r="AE47" s="26"/>
      <c r="AF47" s="26"/>
      <c r="AH47" s="26"/>
      <c r="AI47" s="26"/>
    </row>
    <row r="48" spans="2:35" ht="16.149999999999999" customHeight="1" x14ac:dyDescent="0.25">
      <c r="T48" s="26"/>
      <c r="U48" s="26"/>
      <c r="V48" s="26">
        <v>2</v>
      </c>
      <c r="W48" s="26">
        <f t="shared" ref="W48:AD48" si="10">W46*$AG$50*60*$F$44</f>
        <v>2.6728800000000001</v>
      </c>
      <c r="X48" s="26">
        <f t="shared" si="10"/>
        <v>5.3457600000000003</v>
      </c>
      <c r="Y48" s="26">
        <f t="shared" si="10"/>
        <v>8.0186399999999995</v>
      </c>
      <c r="Z48" s="26">
        <f t="shared" si="10"/>
        <v>16.037279999999999</v>
      </c>
      <c r="AA48" s="26">
        <f t="shared" si="10"/>
        <v>32.074559999999998</v>
      </c>
      <c r="AB48" s="26">
        <f t="shared" si="10"/>
        <v>96.223680000000002</v>
      </c>
      <c r="AC48" s="26">
        <f t="shared" si="10"/>
        <v>192.44736</v>
      </c>
      <c r="AD48" s="26">
        <f t="shared" si="10"/>
        <v>384.89472000000001</v>
      </c>
      <c r="AE48" s="26"/>
      <c r="AF48" s="26"/>
      <c r="AH48" s="26"/>
      <c r="AI48" s="26"/>
    </row>
    <row r="49" spans="1:35" ht="15.6" customHeight="1" x14ac:dyDescent="0.25">
      <c r="C49" s="64" t="s">
        <v>86</v>
      </c>
      <c r="D49" s="64"/>
      <c r="E49" s="64"/>
      <c r="F49" s="64"/>
      <c r="G49" s="36"/>
      <c r="O49" s="55"/>
      <c r="P49" s="55"/>
      <c r="Q49" s="55"/>
      <c r="R49" s="55"/>
      <c r="T49" s="26"/>
      <c r="U49" s="26"/>
      <c r="V49" s="26">
        <v>10</v>
      </c>
      <c r="W49" s="26">
        <f t="shared" ref="W49:AD53" si="11">W48</f>
        <v>2.6728800000000001</v>
      </c>
      <c r="X49" s="26">
        <f t="shared" si="11"/>
        <v>5.3457600000000003</v>
      </c>
      <c r="Y49" s="26">
        <f t="shared" si="11"/>
        <v>8.0186399999999995</v>
      </c>
      <c r="Z49" s="26">
        <f t="shared" si="11"/>
        <v>16.037279999999999</v>
      </c>
      <c r="AA49" s="26">
        <f t="shared" si="11"/>
        <v>32.074559999999998</v>
      </c>
      <c r="AB49" s="26">
        <f t="shared" si="11"/>
        <v>96.223680000000002</v>
      </c>
      <c r="AC49" s="26">
        <f t="shared" si="11"/>
        <v>192.44736</v>
      </c>
      <c r="AD49" s="26">
        <f t="shared" si="11"/>
        <v>384.89472000000001</v>
      </c>
      <c r="AE49" s="26"/>
      <c r="AF49" s="26"/>
      <c r="AH49" s="26"/>
      <c r="AI49" s="26"/>
    </row>
    <row r="50" spans="1:35" ht="15.6" customHeight="1" x14ac:dyDescent="0.25">
      <c r="C50" s="40" t="str">
        <f>IF(F50&lt;=0.4,"ok", "not ok")</f>
        <v>ok</v>
      </c>
      <c r="E50" s="47" t="s">
        <v>78</v>
      </c>
      <c r="F50" s="45">
        <f>MAX(W70:AD75)</f>
        <v>-2.8671407680734724</v>
      </c>
      <c r="G50" s="1" t="s">
        <v>53</v>
      </c>
      <c r="O50" s="55"/>
      <c r="P50" s="55"/>
      <c r="Q50" s="55"/>
      <c r="R50" s="55"/>
      <c r="T50" s="26"/>
      <c r="U50" s="26"/>
      <c r="V50" s="26">
        <v>20</v>
      </c>
      <c r="W50" s="26">
        <f t="shared" si="11"/>
        <v>2.6728800000000001</v>
      </c>
      <c r="X50" s="26">
        <f t="shared" si="11"/>
        <v>5.3457600000000003</v>
      </c>
      <c r="Y50" s="26">
        <f t="shared" si="11"/>
        <v>8.0186399999999995</v>
      </c>
      <c r="Z50" s="26">
        <f t="shared" si="11"/>
        <v>16.037279999999999</v>
      </c>
      <c r="AA50" s="26">
        <f t="shared" si="11"/>
        <v>32.074559999999998</v>
      </c>
      <c r="AB50" s="26">
        <f t="shared" si="11"/>
        <v>96.223680000000002</v>
      </c>
      <c r="AC50" s="26">
        <f t="shared" si="11"/>
        <v>192.44736</v>
      </c>
      <c r="AD50" s="26">
        <f t="shared" si="11"/>
        <v>384.89472000000001</v>
      </c>
      <c r="AE50" s="26"/>
      <c r="AF50" s="26" t="s">
        <v>27</v>
      </c>
      <c r="AG50" s="26">
        <f>F35/(AG45*1000*60)</f>
        <v>1.295E-4</v>
      </c>
      <c r="AH50" s="26" t="s">
        <v>44</v>
      </c>
      <c r="AI50" s="26"/>
    </row>
    <row r="51" spans="1:35" ht="15.6" customHeight="1" x14ac:dyDescent="0.25">
      <c r="C51" s="62" t="s">
        <v>123</v>
      </c>
      <c r="D51" s="62"/>
      <c r="E51" s="62"/>
      <c r="F51" s="62"/>
      <c r="G51" s="62"/>
      <c r="O51" s="55"/>
      <c r="P51" s="55"/>
      <c r="Q51" s="55"/>
      <c r="R51" s="55"/>
      <c r="T51" s="26"/>
      <c r="U51" s="26"/>
      <c r="V51" s="26">
        <v>30</v>
      </c>
      <c r="W51" s="26">
        <f t="shared" si="11"/>
        <v>2.6728800000000001</v>
      </c>
      <c r="X51" s="26">
        <f t="shared" si="11"/>
        <v>5.3457600000000003</v>
      </c>
      <c r="Y51" s="26">
        <f t="shared" si="11"/>
        <v>8.0186399999999995</v>
      </c>
      <c r="Z51" s="26">
        <f t="shared" si="11"/>
        <v>16.037279999999999</v>
      </c>
      <c r="AA51" s="26">
        <f t="shared" si="11"/>
        <v>32.074559999999998</v>
      </c>
      <c r="AB51" s="26">
        <f t="shared" si="11"/>
        <v>96.223680000000002</v>
      </c>
      <c r="AC51" s="26">
        <f t="shared" si="11"/>
        <v>192.44736</v>
      </c>
      <c r="AD51" s="26">
        <f t="shared" si="11"/>
        <v>384.89472000000001</v>
      </c>
      <c r="AE51" s="26"/>
      <c r="AF51" s="26"/>
      <c r="AH51" s="26"/>
      <c r="AI51" s="26"/>
    </row>
    <row r="52" spans="1:35" ht="15.75" customHeight="1" x14ac:dyDescent="0.25">
      <c r="O52" s="55"/>
      <c r="P52" s="55"/>
      <c r="Q52" s="55"/>
      <c r="R52" s="55"/>
      <c r="T52" s="26"/>
      <c r="U52" s="26"/>
      <c r="V52" s="26">
        <v>40</v>
      </c>
      <c r="W52" s="26">
        <f t="shared" si="11"/>
        <v>2.6728800000000001</v>
      </c>
      <c r="X52" s="26">
        <f t="shared" si="11"/>
        <v>5.3457600000000003</v>
      </c>
      <c r="Y52" s="26">
        <f t="shared" si="11"/>
        <v>8.0186399999999995</v>
      </c>
      <c r="Z52" s="26">
        <f t="shared" si="11"/>
        <v>16.037279999999999</v>
      </c>
      <c r="AA52" s="26">
        <f t="shared" si="11"/>
        <v>32.074559999999998</v>
      </c>
      <c r="AB52" s="26">
        <f t="shared" si="11"/>
        <v>96.223680000000002</v>
      </c>
      <c r="AC52" s="26">
        <f t="shared" si="11"/>
        <v>192.44736</v>
      </c>
      <c r="AD52" s="26">
        <f t="shared" si="11"/>
        <v>384.89472000000001</v>
      </c>
      <c r="AE52" s="26"/>
      <c r="AF52" s="26" t="s">
        <v>74</v>
      </c>
      <c r="AG52" s="26">
        <f>AG50*F44</f>
        <v>4.4548000000000001E-3</v>
      </c>
      <c r="AH52" s="26" t="s">
        <v>45</v>
      </c>
      <c r="AI52" s="26"/>
    </row>
    <row r="53" spans="1:35" x14ac:dyDescent="0.25">
      <c r="O53" s="55"/>
      <c r="P53" s="55"/>
      <c r="Q53" s="55"/>
      <c r="R53" s="55"/>
      <c r="T53" s="26"/>
      <c r="U53" s="26"/>
      <c r="V53" s="26">
        <v>50</v>
      </c>
      <c r="W53" s="26">
        <f t="shared" si="11"/>
        <v>2.6728800000000001</v>
      </c>
      <c r="X53" s="26">
        <f t="shared" si="11"/>
        <v>5.3457600000000003</v>
      </c>
      <c r="Y53" s="26">
        <f t="shared" si="11"/>
        <v>8.0186399999999995</v>
      </c>
      <c r="Z53" s="26">
        <f t="shared" si="11"/>
        <v>16.037279999999999</v>
      </c>
      <c r="AA53" s="26">
        <f t="shared" si="11"/>
        <v>32.074559999999998</v>
      </c>
      <c r="AB53" s="26">
        <f t="shared" si="11"/>
        <v>96.223680000000002</v>
      </c>
      <c r="AC53" s="26">
        <f t="shared" si="11"/>
        <v>192.44736</v>
      </c>
      <c r="AD53" s="26">
        <f t="shared" si="11"/>
        <v>384.89472000000001</v>
      </c>
      <c r="AE53" s="26"/>
      <c r="AF53" s="26"/>
      <c r="AG53" s="26">
        <f>AG52*1000</f>
        <v>4.4547999999999996</v>
      </c>
      <c r="AH53" s="26" t="s">
        <v>96</v>
      </c>
      <c r="AI53" s="26"/>
    </row>
    <row r="54" spans="1:35" ht="15" x14ac:dyDescent="0.25">
      <c r="A54" s="47"/>
      <c r="B54" s="47"/>
      <c r="U54" s="31"/>
      <c r="Z54"/>
      <c r="AD54" s="19"/>
      <c r="AF54"/>
      <c r="AG54"/>
      <c r="AH54"/>
      <c r="AI54"/>
    </row>
    <row r="55" spans="1:35" ht="15.75" hidden="1" customHeight="1" x14ac:dyDescent="0.25">
      <c r="A55" s="47"/>
      <c r="B55" s="47"/>
      <c r="C55" s="47"/>
      <c r="E55" s="47" t="s">
        <v>79</v>
      </c>
      <c r="F55" s="38">
        <f>100/1000</f>
        <v>0.1</v>
      </c>
      <c r="G55" t="s">
        <v>52</v>
      </c>
      <c r="H55" s="68" t="s">
        <v>89</v>
      </c>
      <c r="I55" s="68"/>
      <c r="J55" s="68"/>
      <c r="K55" s="68"/>
      <c r="L55" s="68"/>
      <c r="M55" s="68"/>
      <c r="U55" s="31"/>
      <c r="Z55"/>
      <c r="AD55" s="19"/>
      <c r="AF55"/>
      <c r="AG55"/>
      <c r="AH55"/>
      <c r="AI55"/>
    </row>
    <row r="56" spans="1:35" ht="18" hidden="1" customHeight="1" x14ac:dyDescent="0.25">
      <c r="A56" s="47"/>
      <c r="B56" s="47"/>
      <c r="C56" t="str">
        <f>IF(F56&lt;=F42,"ok", "not ok")</f>
        <v>ok</v>
      </c>
      <c r="E56" s="47" t="s">
        <v>80</v>
      </c>
      <c r="F56" s="8">
        <f>F50/F55</f>
        <v>-28.671407680734724</v>
      </c>
      <c r="G56" s="1" t="s">
        <v>18</v>
      </c>
      <c r="H56" s="68"/>
      <c r="I56" s="68"/>
      <c r="J56" s="68"/>
      <c r="K56" s="68"/>
      <c r="L56" s="68"/>
      <c r="M56" s="68"/>
      <c r="P56" s="34"/>
      <c r="V56" s="67" t="s">
        <v>73</v>
      </c>
      <c r="W56" s="67"/>
      <c r="X56" s="67"/>
      <c r="Y56" s="67"/>
      <c r="Z56" s="67"/>
      <c r="AA56" s="67"/>
      <c r="AB56" s="67"/>
      <c r="AC56" s="67"/>
      <c r="AD56" s="67"/>
      <c r="AF56"/>
      <c r="AG56"/>
      <c r="AH56"/>
      <c r="AI56"/>
    </row>
    <row r="57" spans="1:35" ht="15.75" hidden="1" customHeight="1" x14ac:dyDescent="0.25">
      <c r="C57" t="str">
        <f>IF(F57&lt;=48,"ok", "not ok")</f>
        <v>ok</v>
      </c>
      <c r="E57" s="47" t="s">
        <v>75</v>
      </c>
      <c r="F57" s="8">
        <f>(F50/$F$46)/(60*60)</f>
        <v>-0.17877974120757839</v>
      </c>
      <c r="G57" t="s">
        <v>81</v>
      </c>
      <c r="H57" s="68" t="s">
        <v>100</v>
      </c>
      <c r="I57" s="68"/>
      <c r="J57" s="68"/>
      <c r="K57" s="68"/>
      <c r="L57" s="68"/>
      <c r="M57" s="68"/>
      <c r="V57" s="1" t="s">
        <v>24</v>
      </c>
      <c r="W57" s="1"/>
      <c r="X57" s="1"/>
      <c r="Y57" s="1"/>
      <c r="Z57" s="2" t="s">
        <v>1</v>
      </c>
      <c r="AA57" s="3" t="s">
        <v>2</v>
      </c>
      <c r="AB57" s="3" t="s">
        <v>3</v>
      </c>
      <c r="AC57" s="3" t="s">
        <v>4</v>
      </c>
      <c r="AD57" s="3" t="s">
        <v>5</v>
      </c>
      <c r="AF57"/>
      <c r="AG57"/>
      <c r="AH57"/>
      <c r="AI57"/>
    </row>
    <row r="58" spans="1:35" ht="15.75" hidden="1" customHeight="1" x14ac:dyDescent="0.25">
      <c r="H58" s="68"/>
      <c r="I58" s="68"/>
      <c r="J58" s="68"/>
      <c r="K58" s="68"/>
      <c r="L58" s="68"/>
      <c r="M58" s="68"/>
      <c r="U58" s="65" t="s">
        <v>8</v>
      </c>
      <c r="V58" s="5"/>
      <c r="W58" s="6">
        <v>10</v>
      </c>
      <c r="X58" s="6">
        <v>20</v>
      </c>
      <c r="Y58" s="6">
        <v>30</v>
      </c>
      <c r="Z58" s="7">
        <v>60</v>
      </c>
      <c r="AA58" s="6">
        <v>120</v>
      </c>
      <c r="AB58" s="6">
        <v>360</v>
      </c>
      <c r="AC58" s="6">
        <v>720</v>
      </c>
      <c r="AD58" s="6">
        <v>1440</v>
      </c>
      <c r="AF58"/>
      <c r="AG58"/>
      <c r="AH58"/>
      <c r="AI58"/>
    </row>
    <row r="59" spans="1:35" ht="15.6" hidden="1" customHeight="1" x14ac:dyDescent="0.25">
      <c r="H59" s="73" t="s">
        <v>90</v>
      </c>
      <c r="I59" s="73"/>
      <c r="J59" s="73"/>
      <c r="K59" s="73"/>
      <c r="L59" s="73"/>
      <c r="M59" s="73"/>
      <c r="T59" s="19"/>
      <c r="U59" s="65"/>
      <c r="V59" s="6">
        <v>2</v>
      </c>
      <c r="W59" s="9">
        <f t="shared" ref="W59:AD64" si="12">W35-W48</f>
        <v>1.015733216018369</v>
      </c>
      <c r="X59" s="9">
        <f t="shared" si="12"/>
        <v>0.12527034053731256</v>
      </c>
      <c r="Y59" s="9">
        <f t="shared" si="12"/>
        <v>-1.0746399523949481</v>
      </c>
      <c r="Z59" s="9">
        <f t="shared" si="12"/>
        <v>-5.491312013262915</v>
      </c>
      <c r="AA59" s="9">
        <f t="shared" si="12"/>
        <v>-16.329875400082663</v>
      </c>
      <c r="AB59" s="9">
        <f t="shared" si="12"/>
        <v>-68.016929004487707</v>
      </c>
      <c r="AC59" s="9">
        <f t="shared" si="12"/>
        <v>-153.50154582926109</v>
      </c>
      <c r="AD59" s="9">
        <f t="shared" si="12"/>
        <v>-333.73934852630629</v>
      </c>
      <c r="AF59"/>
      <c r="AG59"/>
      <c r="AH59"/>
      <c r="AI59"/>
    </row>
    <row r="60" spans="1:35" ht="15.6" customHeight="1" x14ac:dyDescent="0.25">
      <c r="U60" s="65"/>
      <c r="V60" s="7">
        <v>10</v>
      </c>
      <c r="W60" s="9">
        <f t="shared" si="12"/>
        <v>4.0730737004362796</v>
      </c>
      <c r="X60" s="9">
        <f t="shared" si="12"/>
        <v>4.5565573584385763</v>
      </c>
      <c r="Y60" s="9">
        <f t="shared" si="12"/>
        <v>4.4954135617267532</v>
      </c>
      <c r="Z60" s="9">
        <f t="shared" si="12"/>
        <v>2.7523671876372013</v>
      </c>
      <c r="AA60" s="9">
        <f t="shared" si="12"/>
        <v>-4.150025049203208</v>
      </c>
      <c r="AB60" s="9">
        <f t="shared" si="12"/>
        <v>-46.761604794599307</v>
      </c>
      <c r="AC60" s="9">
        <f t="shared" si="12"/>
        <v>-124.53726755582825</v>
      </c>
      <c r="AD60" s="9">
        <f t="shared" si="12"/>
        <v>-296.48683062386039</v>
      </c>
      <c r="AF60"/>
      <c r="AG60"/>
      <c r="AH60"/>
      <c r="AI60"/>
    </row>
    <row r="61" spans="1:35" ht="15.75" customHeight="1" x14ac:dyDescent="0.25">
      <c r="U61" s="65"/>
      <c r="V61" s="6">
        <v>20</v>
      </c>
      <c r="W61" s="9">
        <f t="shared" si="12"/>
        <v>5.5584213042020663</v>
      </c>
      <c r="X61" s="9">
        <f t="shared" si="12"/>
        <v>6.6855555905028705</v>
      </c>
      <c r="Y61" s="9">
        <f t="shared" si="12"/>
        <v>7.1690392485051646</v>
      </c>
      <c r="Z61" s="9">
        <f t="shared" si="12"/>
        <v>6.688538337616535</v>
      </c>
      <c r="AA61" s="9">
        <f t="shared" si="12"/>
        <v>1.642830605483347</v>
      </c>
      <c r="AB61" s="9">
        <f t="shared" si="12"/>
        <v>-36.512706328615387</v>
      </c>
      <c r="AC61" s="9">
        <f t="shared" si="12"/>
        <v>-111.2582599781621</v>
      </c>
      <c r="AD61" s="9">
        <f t="shared" si="12"/>
        <v>-279.73210965338228</v>
      </c>
      <c r="AF61"/>
      <c r="AG61"/>
      <c r="AH61"/>
      <c r="AI61"/>
    </row>
    <row r="62" spans="1:35" x14ac:dyDescent="0.25">
      <c r="U62" s="65"/>
      <c r="V62" s="6">
        <v>30</v>
      </c>
      <c r="W62" s="9">
        <f t="shared" si="12"/>
        <v>6.4743856598576359</v>
      </c>
      <c r="X62" s="9">
        <f t="shared" si="12"/>
        <v>8.022368433892078</v>
      </c>
      <c r="Y62" s="9">
        <f t="shared" si="12"/>
        <v>8.8029216126475287</v>
      </c>
      <c r="Z62" s="9">
        <f t="shared" si="12"/>
        <v>9.1393618838300803</v>
      </c>
      <c r="AA62" s="9">
        <f t="shared" si="12"/>
        <v>5.2076648545212407</v>
      </c>
      <c r="AB62" s="9">
        <f t="shared" si="12"/>
        <v>-30.719850673928818</v>
      </c>
      <c r="AC62" s="9">
        <f t="shared" si="12"/>
        <v>-103.32650377405281</v>
      </c>
      <c r="AD62" s="9">
        <f t="shared" si="12"/>
        <v>-269.21584861872054</v>
      </c>
      <c r="AF62"/>
      <c r="AG62"/>
      <c r="AH62"/>
      <c r="AI62"/>
    </row>
    <row r="63" spans="1:35" x14ac:dyDescent="0.25">
      <c r="U63" s="65"/>
      <c r="V63" s="6">
        <v>40</v>
      </c>
      <c r="W63" s="9">
        <f t="shared" si="12"/>
        <v>7.1427920815522397</v>
      </c>
      <c r="X63" s="9">
        <f t="shared" si="12"/>
        <v>8.9878443763398366</v>
      </c>
      <c r="Y63" s="9">
        <f t="shared" si="12"/>
        <v>10.028333385754307</v>
      </c>
      <c r="Z63" s="25">
        <f t="shared" si="12"/>
        <v>10.921779008349024</v>
      </c>
      <c r="AA63" s="9">
        <f t="shared" si="12"/>
        <v>7.7327557809230782</v>
      </c>
      <c r="AB63" s="9">
        <f t="shared" si="12"/>
        <v>-26.263807862631452</v>
      </c>
      <c r="AC63" s="9">
        <f t="shared" si="12"/>
        <v>-97.088043838236516</v>
      </c>
      <c r="AD63" s="9">
        <f t="shared" si="12"/>
        <v>-261.72969669574098</v>
      </c>
      <c r="AF63"/>
      <c r="AG63"/>
      <c r="AH63"/>
      <c r="AI63"/>
    </row>
    <row r="64" spans="1:35" x14ac:dyDescent="0.25">
      <c r="U64" s="65"/>
      <c r="V64" s="6">
        <v>50</v>
      </c>
      <c r="W64" s="9">
        <f t="shared" si="12"/>
        <v>7.6997974329644086</v>
      </c>
      <c r="X64" s="9">
        <f t="shared" si="12"/>
        <v>9.7800297650149268</v>
      </c>
      <c r="Y64" s="12">
        <f t="shared" si="12"/>
        <v>10.993809328202071</v>
      </c>
      <c r="Z64" s="9">
        <f t="shared" si="12"/>
        <v>12.332859231926527</v>
      </c>
      <c r="AA64" s="13">
        <f t="shared" si="12"/>
        <v>9.8122424261951764</v>
      </c>
      <c r="AB64" s="9">
        <f t="shared" si="12"/>
        <v>-22.698973613593566</v>
      </c>
      <c r="AC64" s="9">
        <f t="shared" si="12"/>
        <v>-92.632001026939164</v>
      </c>
      <c r="AD64" s="9">
        <f t="shared" si="12"/>
        <v>-255.84772018482846</v>
      </c>
      <c r="AF64"/>
      <c r="AG64"/>
      <c r="AH64"/>
      <c r="AI64"/>
    </row>
    <row r="65" spans="20:40" x14ac:dyDescent="0.25">
      <c r="V65" s="28"/>
      <c r="W65" s="29"/>
      <c r="X65" s="29"/>
      <c r="Y65" s="29"/>
      <c r="Z65" s="29"/>
      <c r="AA65" s="29"/>
      <c r="AB65" s="29"/>
      <c r="AC65" s="29"/>
      <c r="AD65" s="29"/>
      <c r="AF65"/>
      <c r="AG65"/>
      <c r="AH65"/>
      <c r="AI65"/>
    </row>
    <row r="66" spans="20:40" ht="15" x14ac:dyDescent="0.25">
      <c r="AF66"/>
      <c r="AG66"/>
      <c r="AH66"/>
      <c r="AI66"/>
    </row>
    <row r="67" spans="20:40" x14ac:dyDescent="0.25">
      <c r="V67" s="67" t="s">
        <v>72</v>
      </c>
      <c r="W67" s="67"/>
      <c r="X67" s="67"/>
      <c r="Y67" s="67"/>
      <c r="Z67" s="67"/>
      <c r="AA67" s="67"/>
      <c r="AB67" s="67"/>
      <c r="AC67" s="67"/>
      <c r="AD67" s="67"/>
      <c r="AF67"/>
      <c r="AG67"/>
      <c r="AH67"/>
      <c r="AI67"/>
    </row>
    <row r="68" spans="20:40" x14ac:dyDescent="0.25">
      <c r="V68" s="1" t="s">
        <v>25</v>
      </c>
      <c r="W68" s="1"/>
      <c r="X68" s="1"/>
      <c r="Y68" s="1"/>
      <c r="Z68" s="2" t="s">
        <v>1</v>
      </c>
      <c r="AA68" s="3" t="s">
        <v>2</v>
      </c>
      <c r="AB68" s="3" t="s">
        <v>3</v>
      </c>
      <c r="AC68" s="3" t="s">
        <v>4</v>
      </c>
      <c r="AD68" s="3" t="s">
        <v>5</v>
      </c>
      <c r="AF68"/>
      <c r="AG68"/>
      <c r="AH68"/>
      <c r="AI68"/>
    </row>
    <row r="69" spans="20:40" x14ac:dyDescent="0.25">
      <c r="U69" s="65" t="s">
        <v>8</v>
      </c>
      <c r="V69" s="5"/>
      <c r="W69" s="6">
        <v>10</v>
      </c>
      <c r="X69" s="6">
        <v>20</v>
      </c>
      <c r="Y69" s="6">
        <v>30</v>
      </c>
      <c r="Z69" s="7">
        <v>60</v>
      </c>
      <c r="AA69" s="6">
        <v>120</v>
      </c>
      <c r="AB69" s="6">
        <v>360</v>
      </c>
      <c r="AC69" s="6">
        <v>720</v>
      </c>
      <c r="AD69" s="6">
        <v>1440</v>
      </c>
      <c r="AF69"/>
      <c r="AG69"/>
      <c r="AH69"/>
      <c r="AI69"/>
    </row>
    <row r="70" spans="20:40" x14ac:dyDescent="0.25">
      <c r="U70" s="65"/>
      <c r="V70" s="6">
        <v>2</v>
      </c>
      <c r="W70" s="9">
        <f t="shared" ref="W70:AD75" si="13">W59-$F$45</f>
        <v>-14.184266783981631</v>
      </c>
      <c r="X70" s="9">
        <f t="shared" si="13"/>
        <v>-15.074729659462687</v>
      </c>
      <c r="Y70" s="9">
        <f t="shared" si="13"/>
        <v>-16.274639952394949</v>
      </c>
      <c r="Z70" s="9">
        <f t="shared" si="13"/>
        <v>-20.691312013262916</v>
      </c>
      <c r="AA70" s="9">
        <f t="shared" si="13"/>
        <v>-31.529875400082663</v>
      </c>
      <c r="AB70" s="9">
        <f t="shared" si="13"/>
        <v>-83.21692900448771</v>
      </c>
      <c r="AC70" s="9">
        <f t="shared" si="13"/>
        <v>-168.70154582926108</v>
      </c>
      <c r="AD70" s="9">
        <f t="shared" si="13"/>
        <v>-348.93934852630628</v>
      </c>
      <c r="AF70"/>
      <c r="AG70"/>
      <c r="AH70"/>
      <c r="AI70"/>
    </row>
    <row r="71" spans="20:40" x14ac:dyDescent="0.25">
      <c r="U71" s="65"/>
      <c r="V71" s="7">
        <v>10</v>
      </c>
      <c r="W71" s="9">
        <f t="shared" si="13"/>
        <v>-11.126926299563721</v>
      </c>
      <c r="X71" s="9">
        <f t="shared" si="13"/>
        <v>-10.643442641561423</v>
      </c>
      <c r="Y71" s="9">
        <f t="shared" si="13"/>
        <v>-10.704586438273246</v>
      </c>
      <c r="Z71" s="9">
        <f t="shared" si="13"/>
        <v>-12.447632812362798</v>
      </c>
      <c r="AA71" s="9">
        <f t="shared" si="13"/>
        <v>-19.350025049203207</v>
      </c>
      <c r="AB71" s="9">
        <f t="shared" si="13"/>
        <v>-61.96160479459931</v>
      </c>
      <c r="AC71" s="9">
        <f t="shared" si="13"/>
        <v>-139.73726755582825</v>
      </c>
      <c r="AD71" s="9">
        <f t="shared" si="13"/>
        <v>-311.68683062386037</v>
      </c>
      <c r="AF71"/>
      <c r="AG71"/>
      <c r="AH71"/>
      <c r="AI71"/>
    </row>
    <row r="72" spans="20:40" x14ac:dyDescent="0.25">
      <c r="U72" s="65"/>
      <c r="V72" s="6">
        <v>20</v>
      </c>
      <c r="W72" s="9">
        <f t="shared" si="13"/>
        <v>-9.6415786957979321</v>
      </c>
      <c r="X72" s="9">
        <f t="shared" si="13"/>
        <v>-8.5144444094971288</v>
      </c>
      <c r="Y72" s="9">
        <f t="shared" si="13"/>
        <v>-8.0309607514948347</v>
      </c>
      <c r="Z72" s="9">
        <f t="shared" si="13"/>
        <v>-8.5114616623834642</v>
      </c>
      <c r="AA72" s="9">
        <f t="shared" si="13"/>
        <v>-13.557169394516652</v>
      </c>
      <c r="AB72" s="9">
        <f t="shared" si="13"/>
        <v>-51.712706328615383</v>
      </c>
      <c r="AC72" s="9">
        <f t="shared" si="13"/>
        <v>-126.4582599781621</v>
      </c>
      <c r="AD72" s="9">
        <f t="shared" si="13"/>
        <v>-294.93210965338227</v>
      </c>
      <c r="AF72"/>
      <c r="AG72"/>
      <c r="AH72"/>
      <c r="AI72"/>
      <c r="AN72" s="35"/>
    </row>
    <row r="73" spans="20:40" s="19" customFormat="1" x14ac:dyDescent="0.25">
      <c r="T73"/>
      <c r="U73" s="65"/>
      <c r="V73" s="6">
        <v>30</v>
      </c>
      <c r="W73" s="9">
        <f t="shared" si="13"/>
        <v>-8.7256143401423643</v>
      </c>
      <c r="X73" s="9">
        <f t="shared" si="13"/>
        <v>-7.1776315661079213</v>
      </c>
      <c r="Y73" s="9">
        <f t="shared" si="13"/>
        <v>-6.3970783873524706</v>
      </c>
      <c r="Z73" s="9">
        <f t="shared" si="13"/>
        <v>-6.060638116169919</v>
      </c>
      <c r="AA73" s="9">
        <f t="shared" si="13"/>
        <v>-9.9923351454787586</v>
      </c>
      <c r="AB73" s="9">
        <f t="shared" si="13"/>
        <v>-45.919850673928821</v>
      </c>
      <c r="AC73" s="9">
        <f t="shared" si="13"/>
        <v>-118.52650377405281</v>
      </c>
      <c r="AD73" s="9">
        <f t="shared" si="13"/>
        <v>-284.41584861872053</v>
      </c>
      <c r="AE73"/>
      <c r="AF73"/>
      <c r="AG73"/>
      <c r="AH73"/>
      <c r="AI73"/>
      <c r="AN73"/>
    </row>
    <row r="74" spans="20:40" ht="19.5" customHeight="1" x14ac:dyDescent="0.25">
      <c r="U74" s="65"/>
      <c r="V74" s="6">
        <v>40</v>
      </c>
      <c r="W74" s="9">
        <f t="shared" si="13"/>
        <v>-8.0572079184477587</v>
      </c>
      <c r="X74" s="9">
        <f t="shared" si="13"/>
        <v>-6.2121556236601627</v>
      </c>
      <c r="Y74" s="9">
        <f t="shared" si="13"/>
        <v>-5.1716666142456926</v>
      </c>
      <c r="Z74" s="9">
        <f t="shared" si="13"/>
        <v>-4.2782209916509757</v>
      </c>
      <c r="AA74" s="9">
        <f t="shared" si="13"/>
        <v>-7.467244219076921</v>
      </c>
      <c r="AB74" s="9">
        <f t="shared" si="13"/>
        <v>-41.463807862631455</v>
      </c>
      <c r="AC74" s="9">
        <f t="shared" si="13"/>
        <v>-112.28804383823652</v>
      </c>
      <c r="AD74" s="9">
        <f t="shared" si="13"/>
        <v>-276.92969669574097</v>
      </c>
      <c r="AF74"/>
      <c r="AG74"/>
      <c r="AH74"/>
      <c r="AI74"/>
      <c r="AN74" s="34"/>
    </row>
    <row r="75" spans="20:40" x14ac:dyDescent="0.25">
      <c r="T75" s="28"/>
      <c r="U75" s="65"/>
      <c r="V75" s="6">
        <v>50</v>
      </c>
      <c r="W75" s="9">
        <f t="shared" si="13"/>
        <v>-7.5002025670355907</v>
      </c>
      <c r="X75" s="9">
        <f t="shared" si="13"/>
        <v>-5.4199702349850725</v>
      </c>
      <c r="Y75" s="9">
        <f t="shared" si="13"/>
        <v>-4.2061906717979287</v>
      </c>
      <c r="Z75" s="9">
        <f t="shared" si="13"/>
        <v>-2.8671407680734724</v>
      </c>
      <c r="AA75" s="9">
        <f t="shared" si="13"/>
        <v>-5.3877575738048229</v>
      </c>
      <c r="AB75" s="9">
        <f t="shared" si="13"/>
        <v>-37.898973613593569</v>
      </c>
      <c r="AC75" s="9">
        <f t="shared" si="13"/>
        <v>-107.83200102693917</v>
      </c>
      <c r="AD75" s="9">
        <f t="shared" si="13"/>
        <v>-271.04772018482845</v>
      </c>
      <c r="AF75"/>
      <c r="AG75"/>
      <c r="AH75"/>
      <c r="AI75"/>
    </row>
    <row r="76" spans="20:40" ht="15" x14ac:dyDescent="0.25">
      <c r="AE76" s="19"/>
      <c r="AF76"/>
      <c r="AG76"/>
      <c r="AH76"/>
      <c r="AI76"/>
    </row>
    <row r="77" spans="20:40" ht="15" x14ac:dyDescent="0.25">
      <c r="AF77"/>
      <c r="AG77"/>
      <c r="AH77"/>
      <c r="AI77"/>
    </row>
    <row r="78" spans="20:40" ht="15" x14ac:dyDescent="0.25">
      <c r="AF78"/>
      <c r="AG78"/>
      <c r="AH78"/>
      <c r="AI78"/>
    </row>
    <row r="79" spans="20:40" x14ac:dyDescent="0.25">
      <c r="V79" s="67" t="s">
        <v>47</v>
      </c>
      <c r="W79" s="67"/>
      <c r="X79" s="67"/>
      <c r="Y79" s="67"/>
      <c r="Z79" s="67"/>
      <c r="AA79" s="67"/>
      <c r="AB79" s="67"/>
      <c r="AC79" s="67"/>
      <c r="AD79" s="67"/>
      <c r="AF79"/>
      <c r="AG79"/>
      <c r="AH79"/>
      <c r="AI79"/>
    </row>
    <row r="80" spans="20:40" x14ac:dyDescent="0.25">
      <c r="V80" s="1" t="s">
        <v>46</v>
      </c>
      <c r="W80" s="1"/>
      <c r="X80" s="1"/>
      <c r="Y80" s="1"/>
      <c r="Z80" s="2" t="s">
        <v>1</v>
      </c>
      <c r="AA80" s="3" t="s">
        <v>2</v>
      </c>
      <c r="AB80" s="3" t="s">
        <v>3</v>
      </c>
      <c r="AC80" s="3" t="s">
        <v>4</v>
      </c>
      <c r="AD80" s="3" t="s">
        <v>5</v>
      </c>
      <c r="AF80"/>
      <c r="AG80"/>
      <c r="AH80"/>
      <c r="AI80"/>
    </row>
    <row r="81" spans="21:35" x14ac:dyDescent="0.25">
      <c r="U81" s="65" t="s">
        <v>8</v>
      </c>
      <c r="V81" s="5"/>
      <c r="W81" s="6">
        <v>10</v>
      </c>
      <c r="X81" s="6">
        <v>20</v>
      </c>
      <c r="Y81" s="6">
        <v>30</v>
      </c>
      <c r="Z81" s="7">
        <v>60</v>
      </c>
      <c r="AA81" s="6">
        <v>120</v>
      </c>
      <c r="AB81" s="6">
        <v>360</v>
      </c>
      <c r="AC81" s="6">
        <v>720</v>
      </c>
      <c r="AD81" s="6">
        <v>1440</v>
      </c>
      <c r="AF81"/>
      <c r="AG81"/>
      <c r="AH81"/>
      <c r="AI81"/>
    </row>
    <row r="82" spans="21:35" x14ac:dyDescent="0.25">
      <c r="U82" s="65"/>
      <c r="V82" s="6">
        <v>2</v>
      </c>
      <c r="W82" s="9">
        <f t="shared" ref="W82:AD87" si="14">(W70/$AG$52)/(60*60)</f>
        <v>-0.88445589177102546</v>
      </c>
      <c r="X82" s="9">
        <f t="shared" si="14"/>
        <v>-0.93998044926961966</v>
      </c>
      <c r="Y82" s="9">
        <f t="shared" si="14"/>
        <v>-1.0148005118321155</v>
      </c>
      <c r="Z82" s="9">
        <f t="shared" si="14"/>
        <v>-1.2902008328883023</v>
      </c>
      <c r="AA82" s="9">
        <f t="shared" si="14"/>
        <v>-1.966036347814758</v>
      </c>
      <c r="AB82" s="9">
        <f t="shared" si="14"/>
        <v>-5.1889677678813184</v>
      </c>
      <c r="AC82" s="9">
        <f t="shared" si="14"/>
        <v>-10.519336560143682</v>
      </c>
      <c r="AD82" s="9">
        <f t="shared" si="14"/>
        <v>-21.758013112342386</v>
      </c>
      <c r="AF82"/>
      <c r="AG82"/>
      <c r="AH82"/>
      <c r="AI82"/>
    </row>
    <row r="83" spans="21:35" x14ac:dyDescent="0.25">
      <c r="U83" s="65"/>
      <c r="V83" s="7">
        <v>10</v>
      </c>
      <c r="W83" s="9">
        <f t="shared" si="14"/>
        <v>-0.69381630173967901</v>
      </c>
      <c r="X83" s="9">
        <f t="shared" si="14"/>
        <v>-0.66366881675455081</v>
      </c>
      <c r="Y83" s="9">
        <f t="shared" si="14"/>
        <v>-0.66748142068188898</v>
      </c>
      <c r="Z83" s="9">
        <f t="shared" si="14"/>
        <v>-0.77616857798596761</v>
      </c>
      <c r="AA83" s="9">
        <f t="shared" si="14"/>
        <v>-1.2065652684995964</v>
      </c>
      <c r="AB83" s="9">
        <f t="shared" si="14"/>
        <v>-3.8635981160520556</v>
      </c>
      <c r="AC83" s="9">
        <f t="shared" si="14"/>
        <v>-8.7132772861625067</v>
      </c>
      <c r="AD83" s="9">
        <f t="shared" si="14"/>
        <v>-19.435143030729673</v>
      </c>
      <c r="AF83"/>
      <c r="AG83"/>
      <c r="AH83"/>
      <c r="AI83"/>
    </row>
    <row r="84" spans="21:35" x14ac:dyDescent="0.25">
      <c r="U84" s="65"/>
      <c r="V84" s="6">
        <v>20</v>
      </c>
      <c r="W84" s="9">
        <f t="shared" si="14"/>
        <v>-0.60119787743295194</v>
      </c>
      <c r="X84" s="9">
        <f t="shared" si="14"/>
        <v>-0.53091574191490876</v>
      </c>
      <c r="Y84" s="9">
        <f t="shared" si="14"/>
        <v>-0.50076825692978078</v>
      </c>
      <c r="Z84" s="9">
        <f t="shared" si="14"/>
        <v>-0.53072975357314112</v>
      </c>
      <c r="AA84" s="9">
        <f t="shared" si="14"/>
        <v>-0.84535341370336192</v>
      </c>
      <c r="AB84" s="9">
        <f t="shared" si="14"/>
        <v>-3.2245309883356392</v>
      </c>
      <c r="AC84" s="9">
        <f t="shared" si="14"/>
        <v>-7.8852685728603662</v>
      </c>
      <c r="AD84" s="9">
        <f t="shared" si="14"/>
        <v>-18.390407204549792</v>
      </c>
      <c r="AF84"/>
      <c r="AG84"/>
      <c r="AH84"/>
      <c r="AI84"/>
    </row>
    <row r="85" spans="21:35" x14ac:dyDescent="0.25">
      <c r="U85" s="65"/>
      <c r="V85" s="6">
        <v>30</v>
      </c>
      <c r="W85" s="9">
        <f t="shared" si="14"/>
        <v>-0.54408318244380371</v>
      </c>
      <c r="X85" s="9">
        <f t="shared" si="14"/>
        <v>-0.44755916003885454</v>
      </c>
      <c r="Y85" s="9">
        <f t="shared" si="14"/>
        <v>-0.39888799019238119</v>
      </c>
      <c r="Z85" s="9">
        <f t="shared" si="14"/>
        <v>-0.37790935346704169</v>
      </c>
      <c r="AA85" s="9">
        <f t="shared" si="14"/>
        <v>-0.62306919536721683</v>
      </c>
      <c r="AB85" s="9">
        <f t="shared" si="14"/>
        <v>-2.8633191335394046</v>
      </c>
      <c r="AC85" s="9">
        <f t="shared" si="14"/>
        <v>-7.3906861870624452</v>
      </c>
      <c r="AD85" s="9">
        <f t="shared" si="14"/>
        <v>-17.734668760458167</v>
      </c>
      <c r="AF85" s="19"/>
      <c r="AG85" s="19"/>
      <c r="AH85" s="19"/>
      <c r="AI85" s="19"/>
    </row>
    <row r="86" spans="21:35" x14ac:dyDescent="0.25">
      <c r="U86" s="65"/>
      <c r="V86" s="6">
        <v>40</v>
      </c>
      <c r="W86" s="9">
        <f t="shared" si="14"/>
        <v>-0.5024048915057765</v>
      </c>
      <c r="X86" s="9">
        <f t="shared" si="14"/>
        <v>-0.38735718423948218</v>
      </c>
      <c r="Y86" s="9">
        <f t="shared" si="14"/>
        <v>-0.32247779013933114</v>
      </c>
      <c r="Z86" s="9">
        <f t="shared" si="14"/>
        <v>-0.26676724429896936</v>
      </c>
      <c r="AA86" s="9">
        <f t="shared" si="14"/>
        <v>-0.46561787404578087</v>
      </c>
      <c r="AB86" s="9">
        <f t="shared" si="14"/>
        <v>-2.5854638606192233</v>
      </c>
      <c r="AC86" s="9">
        <f t="shared" si="14"/>
        <v>-7.0016888049741919</v>
      </c>
      <c r="AD86" s="9">
        <f t="shared" si="14"/>
        <v>-17.267871901952262</v>
      </c>
      <c r="AF86"/>
      <c r="AG86"/>
      <c r="AH86"/>
      <c r="AI86"/>
    </row>
    <row r="87" spans="21:35" x14ac:dyDescent="0.25">
      <c r="U87" s="65"/>
      <c r="V87" s="6">
        <v>50</v>
      </c>
      <c r="W87" s="9">
        <f t="shared" si="14"/>
        <v>-0.46767298239075394</v>
      </c>
      <c r="X87" s="9">
        <f t="shared" si="14"/>
        <v>-0.33796069127589418</v>
      </c>
      <c r="Y87" s="9">
        <f t="shared" si="14"/>
        <v>-0.26227581433995845</v>
      </c>
      <c r="Z87" s="9">
        <f t="shared" si="14"/>
        <v>-0.17877974120757839</v>
      </c>
      <c r="AA87" s="9">
        <f t="shared" si="14"/>
        <v>-0.33595208001636329</v>
      </c>
      <c r="AB87" s="9">
        <f t="shared" si="14"/>
        <v>-2.3631796422830784</v>
      </c>
      <c r="AC87" s="9">
        <f t="shared" si="14"/>
        <v>-6.7238335320540115</v>
      </c>
      <c r="AD87" s="9">
        <f t="shared" si="14"/>
        <v>-16.901102941697623</v>
      </c>
      <c r="AF87"/>
      <c r="AG87"/>
      <c r="AH87"/>
      <c r="AI87"/>
    </row>
    <row r="88" spans="21:35" x14ac:dyDescent="0.25">
      <c r="AG88" s="1"/>
    </row>
    <row r="89" spans="21:35" s="28" customFormat="1" x14ac:dyDescent="0.25">
      <c r="AG89" s="1"/>
    </row>
    <row r="90" spans="21:35" x14ac:dyDescent="0.25">
      <c r="AG90" s="1"/>
    </row>
    <row r="91" spans="21:35" x14ac:dyDescent="0.25">
      <c r="AG91" s="1"/>
    </row>
    <row r="92" spans="21:35" x14ac:dyDescent="0.25">
      <c r="AG92" s="1"/>
    </row>
    <row r="93" spans="21:35" x14ac:dyDescent="0.25">
      <c r="AG93" s="1"/>
    </row>
    <row r="94" spans="21:35" x14ac:dyDescent="0.25">
      <c r="AG94" s="1"/>
    </row>
    <row r="95" spans="21:35" x14ac:dyDescent="0.25">
      <c r="AG95" s="1"/>
    </row>
    <row r="96" spans="21:35" x14ac:dyDescent="0.25">
      <c r="AG96" s="1"/>
    </row>
    <row r="97" spans="33:33" x14ac:dyDescent="0.25">
      <c r="AG97" s="1"/>
    </row>
    <row r="98" spans="33:33" x14ac:dyDescent="0.25">
      <c r="AG98" s="1"/>
    </row>
    <row r="99" spans="33:33" x14ac:dyDescent="0.25">
      <c r="AG99" s="19"/>
    </row>
    <row r="100" spans="33:33" x14ac:dyDescent="0.25">
      <c r="AG100" s="1"/>
    </row>
    <row r="101" spans="33:33" x14ac:dyDescent="0.25">
      <c r="AG101" s="1"/>
    </row>
    <row r="102" spans="33:33" x14ac:dyDescent="0.25">
      <c r="AG102" s="1"/>
    </row>
  </sheetData>
  <sheetProtection algorithmName="SHA-512" hashValue="p0DZtPBzKzlQkzh7vctOYSQBuOvVsI09WcH1fxm/K996lm4ALqdEOnYMzPM3NtBiSyzimZvqV5mr1FESAmKOJA==" saltValue="oP3CDMQkBmuGL6xIYPWHFQ==" spinCount="100000" sheet="1" objects="1" scenarios="1"/>
  <mergeCells count="49">
    <mergeCell ref="O46:R46"/>
    <mergeCell ref="O47:R47"/>
    <mergeCell ref="U69:U75"/>
    <mergeCell ref="V79:AD79"/>
    <mergeCell ref="U81:U87"/>
    <mergeCell ref="H55:M56"/>
    <mergeCell ref="V56:AD56"/>
    <mergeCell ref="H57:M58"/>
    <mergeCell ref="U58:U64"/>
    <mergeCell ref="H59:M59"/>
    <mergeCell ref="V67:AD67"/>
    <mergeCell ref="B46:D46"/>
    <mergeCell ref="C49:F49"/>
    <mergeCell ref="C51:G51"/>
    <mergeCell ref="C47:D47"/>
    <mergeCell ref="B37:F37"/>
    <mergeCell ref="C38:D38"/>
    <mergeCell ref="C41:D41"/>
    <mergeCell ref="C42:D42"/>
    <mergeCell ref="B43:D43"/>
    <mergeCell ref="C44:D44"/>
    <mergeCell ref="B45:D45"/>
    <mergeCell ref="H38:M39"/>
    <mergeCell ref="B39:B41"/>
    <mergeCell ref="C39:D39"/>
    <mergeCell ref="C40:D40"/>
    <mergeCell ref="I35:O36"/>
    <mergeCell ref="V22:AD22"/>
    <mergeCell ref="B23:D23"/>
    <mergeCell ref="B24:D24"/>
    <mergeCell ref="B25:D25"/>
    <mergeCell ref="U25:U30"/>
    <mergeCell ref="B26:D26"/>
    <mergeCell ref="B27:D27"/>
    <mergeCell ref="B28:D28"/>
    <mergeCell ref="B29:D29"/>
    <mergeCell ref="B30:D30"/>
    <mergeCell ref="O23:R32"/>
    <mergeCell ref="B31:D31"/>
    <mergeCell ref="B32:D32"/>
    <mergeCell ref="C34:G34"/>
    <mergeCell ref="C35:D35"/>
    <mergeCell ref="C9:C20"/>
    <mergeCell ref="B22:G22"/>
    <mergeCell ref="G2:L2"/>
    <mergeCell ref="G3:L3"/>
    <mergeCell ref="C4:R4"/>
    <mergeCell ref="C5:E5"/>
    <mergeCell ref="D6:R6"/>
  </mergeCells>
  <conditionalFormatting sqref="W59:AD64">
    <cfRule type="cellIs" dxfId="23" priority="9" operator="equal">
      <formula>MAX($W$59:$AD$64)</formula>
    </cfRule>
  </conditionalFormatting>
  <conditionalFormatting sqref="W59:AD64">
    <cfRule type="cellIs" dxfId="22" priority="8" operator="lessThan">
      <formula>0</formula>
    </cfRule>
  </conditionalFormatting>
  <conditionalFormatting sqref="W82:AD87">
    <cfRule type="cellIs" dxfId="21" priority="10" operator="equal">
      <formula>MAX($W$82:$AD$87)</formula>
    </cfRule>
    <cfRule type="cellIs" dxfId="20" priority="11" operator="lessThan">
      <formula>0</formula>
    </cfRule>
  </conditionalFormatting>
  <conditionalFormatting sqref="W70:AD75">
    <cfRule type="cellIs" dxfId="19" priority="12" operator="equal">
      <formula>MAX($W$70:$AD$75)</formula>
    </cfRule>
    <cfRule type="cellIs" dxfId="18" priority="13" operator="lessThan">
      <formula>0</formula>
    </cfRule>
  </conditionalFormatting>
  <conditionalFormatting sqref="F50">
    <cfRule type="cellIs" dxfId="17" priority="6" operator="lessThanOrEqual">
      <formula>0.4</formula>
    </cfRule>
    <cfRule type="cellIs" dxfId="16" priority="7" operator="greaterThan">
      <formula>0.4</formula>
    </cfRule>
  </conditionalFormatting>
  <conditionalFormatting sqref="F39:F41">
    <cfRule type="expression" dxfId="15" priority="4">
      <formula>$C$50 = "not ok"</formula>
    </cfRule>
  </conditionalFormatting>
  <conditionalFormatting sqref="F40">
    <cfRule type="expression" dxfId="14" priority="3">
      <formula>$C$50 = "not ok"</formula>
    </cfRule>
  </conditionalFormatting>
  <conditionalFormatting sqref="F41">
    <cfRule type="expression" dxfId="13" priority="2">
      <formula>$C$50 = "not ok"</formula>
    </cfRule>
  </conditionalFormatting>
  <conditionalFormatting sqref="F47">
    <cfRule type="expression" dxfId="12" priority="1">
      <formula>$C$50 = "not ok"</formula>
    </cfRule>
  </conditionalFormatting>
  <dataValidations disablePrompts="1" count="1">
    <dataValidation allowBlank="1" showInputMessage="1" showErrorMessage="1" prompt="Only input areas that are going to be developed/ modified" sqref="F23 F25" xr:uid="{5A53CE9D-1593-4A14-BF74-73E3E4A5DD15}"/>
  </dataValidations>
  <hyperlinks>
    <hyperlink ref="F5" r:id="rId1" xr:uid="{B07C6DF0-1421-48CB-BC58-D001A601A1A2}"/>
  </hyperlinks>
  <printOptions horizontalCentered="1" verticalCentered="1"/>
  <pageMargins left="0.7" right="0.7" top="0.75" bottom="0.75" header="0.3" footer="0.3"/>
  <pageSetup paperSize="9" scale="57" orientation="landscape" r:id="rId2"/>
  <drawing r:id="rId3"/>
  <legacyDrawing r:id="rId4"/>
  <legacyDrawingHF r:id="rId5"/>
  <extLst>
    <ext xmlns:x14="http://schemas.microsoft.com/office/spreadsheetml/2009/9/main" uri="{78C0D931-6437-407d-A8EE-F0AAD7539E65}">
      <x14:conditionalFormattings>
        <x14:conditionalFormatting xmlns:xm="http://schemas.microsoft.com/office/excel/2006/main">
          <x14:cfRule type="iconSet" priority="5" id="{C5676A7B-A837-47FA-87A5-AC1AF6CD2019}">
            <x14:iconSet iconSet="3Symbols2" custom="1">
              <x14:cfvo type="percent">
                <xm:f>0</xm:f>
              </x14:cfvo>
              <x14:cfvo type="num" gte="0">
                <xm:f>0.4</xm:f>
              </x14:cfvo>
              <x14:cfvo type="num" gte="0">
                <xm:f>0.4</xm:f>
              </x14:cfvo>
              <x14:cfIcon iconSet="3Symbols2" iconId="2"/>
              <x14:cfIcon iconSet="NoIcons" iconId="0"/>
              <x14:cfIcon iconSet="3Symbols2" iconId="0"/>
            </x14:iconSet>
          </x14:cfRule>
          <xm:sqref>F50</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D3A6D-115D-4BFD-B11F-47865E4780DB}">
  <sheetPr>
    <pageSetUpPr fitToPage="1"/>
  </sheetPr>
  <dimension ref="A2:AN102"/>
  <sheetViews>
    <sheetView zoomScale="55" zoomScaleNormal="55" zoomScaleSheetLayoutView="65" zoomScalePageLayoutView="70" workbookViewId="0">
      <selection activeCell="F35" sqref="F35"/>
    </sheetView>
  </sheetViews>
  <sheetFormatPr defaultRowHeight="15.75" x14ac:dyDescent="0.25"/>
  <cols>
    <col min="6" max="6" width="16" bestFit="1" customWidth="1"/>
    <col min="16" max="19" width="9.140625" customWidth="1"/>
    <col min="20" max="20" width="9.140625" hidden="1" customWidth="1"/>
    <col min="21" max="21" width="7.42578125" hidden="1" customWidth="1"/>
    <col min="22" max="22" width="9.28515625" hidden="1" customWidth="1"/>
    <col min="23" max="23" width="14.28515625" hidden="1" customWidth="1"/>
    <col min="24" max="24" width="10" hidden="1" customWidth="1"/>
    <col min="25" max="25" width="10.140625" hidden="1" customWidth="1"/>
    <col min="26" max="26" width="10.42578125" style="19" hidden="1" customWidth="1"/>
    <col min="27" max="27" width="10.140625" hidden="1" customWidth="1"/>
    <col min="28" max="29" width="30.5703125" hidden="1" customWidth="1"/>
    <col min="30" max="30" width="10.5703125" hidden="1" customWidth="1"/>
    <col min="31" max="31" width="12" hidden="1" customWidth="1"/>
    <col min="32" max="32" width="30.5703125" style="1" hidden="1" customWidth="1"/>
    <col min="33" max="33" width="11.85546875" style="26" hidden="1" customWidth="1"/>
    <col min="34" max="34" width="11" style="1" hidden="1" customWidth="1"/>
    <col min="35" max="35" width="23.85546875" style="1" hidden="1" customWidth="1"/>
    <col min="36" max="36" width="9.140625" customWidth="1"/>
    <col min="37" max="37" width="14.85546875" bestFit="1" customWidth="1"/>
    <col min="38" max="38" width="16.7109375" bestFit="1" customWidth="1"/>
  </cols>
  <sheetData>
    <row r="2" spans="1:40" x14ac:dyDescent="0.25">
      <c r="C2" s="4"/>
      <c r="D2" s="1" t="s">
        <v>6</v>
      </c>
      <c r="F2" t="s">
        <v>97</v>
      </c>
      <c r="G2" s="56"/>
      <c r="H2" s="57"/>
      <c r="I2" s="57"/>
      <c r="J2" s="57"/>
      <c r="K2" s="57"/>
      <c r="L2" s="58"/>
    </row>
    <row r="3" spans="1:40" s="27" customFormat="1" x14ac:dyDescent="0.25">
      <c r="A3"/>
      <c r="B3"/>
      <c r="C3" s="8"/>
      <c r="D3" s="1" t="s">
        <v>7</v>
      </c>
      <c r="E3"/>
      <c r="F3" t="s">
        <v>98</v>
      </c>
      <c r="G3" s="59"/>
      <c r="H3" s="57"/>
      <c r="I3" s="57"/>
      <c r="J3" s="57"/>
      <c r="K3" s="57"/>
      <c r="L3" s="58"/>
      <c r="M3"/>
      <c r="N3"/>
      <c r="O3"/>
      <c r="P3"/>
      <c r="Q3"/>
      <c r="R3"/>
      <c r="S3" s="16"/>
      <c r="T3" s="21"/>
      <c r="U3" s="21"/>
      <c r="V3" s="21"/>
      <c r="W3" s="22"/>
      <c r="X3" s="21"/>
      <c r="Y3" s="23"/>
      <c r="Z3" s="23"/>
      <c r="AA3" s="23"/>
      <c r="AB3"/>
    </row>
    <row r="4" spans="1:40" s="27" customFormat="1" x14ac:dyDescent="0.25">
      <c r="A4"/>
      <c r="B4"/>
      <c r="C4" s="60"/>
      <c r="D4" s="60"/>
      <c r="E4" s="60"/>
      <c r="F4" s="60"/>
      <c r="G4" s="60"/>
      <c r="H4" s="60"/>
      <c r="I4" s="60"/>
      <c r="J4" s="60"/>
      <c r="K4" s="60"/>
      <c r="L4" s="60"/>
      <c r="M4" s="60"/>
      <c r="N4" s="60"/>
      <c r="O4" s="60"/>
      <c r="P4" s="60"/>
      <c r="Q4" s="60"/>
      <c r="R4" s="60"/>
    </row>
    <row r="5" spans="1:40" s="27" customFormat="1" x14ac:dyDescent="0.25">
      <c r="A5"/>
      <c r="B5"/>
      <c r="C5" s="61" t="s">
        <v>119</v>
      </c>
      <c r="D5" s="61"/>
      <c r="E5" s="61"/>
      <c r="F5" s="42" t="s">
        <v>120</v>
      </c>
      <c r="G5" s="43"/>
      <c r="H5" s="43"/>
      <c r="I5"/>
      <c r="J5"/>
      <c r="K5"/>
      <c r="L5"/>
      <c r="M5"/>
      <c r="N5"/>
      <c r="P5"/>
    </row>
    <row r="6" spans="1:40" x14ac:dyDescent="0.25">
      <c r="D6" s="62" t="s">
        <v>48</v>
      </c>
      <c r="E6" s="62"/>
      <c r="F6" s="62"/>
      <c r="G6" s="62"/>
      <c r="H6" s="62"/>
      <c r="I6" s="62"/>
      <c r="J6" s="62"/>
      <c r="K6" s="62"/>
      <c r="L6" s="62"/>
      <c r="M6" s="62"/>
      <c r="N6" s="62"/>
      <c r="O6" s="62"/>
      <c r="P6" s="62"/>
      <c r="Q6" s="62"/>
      <c r="R6" s="62"/>
    </row>
    <row r="7" spans="1:40" x14ac:dyDescent="0.25">
      <c r="D7" s="1" t="s">
        <v>0</v>
      </c>
      <c r="F7" t="s">
        <v>117</v>
      </c>
      <c r="G7" s="6">
        <v>10</v>
      </c>
      <c r="H7" s="6">
        <v>20</v>
      </c>
      <c r="I7" s="6">
        <v>30</v>
      </c>
      <c r="J7" s="7">
        <v>60</v>
      </c>
      <c r="K7" s="6">
        <v>120</v>
      </c>
      <c r="L7" s="6">
        <v>360</v>
      </c>
      <c r="M7" s="6">
        <v>720</v>
      </c>
      <c r="N7" s="41">
        <v>1440</v>
      </c>
      <c r="O7" s="6">
        <f>48*60</f>
        <v>2880</v>
      </c>
      <c r="P7" s="6">
        <f>72*60</f>
        <v>4320</v>
      </c>
      <c r="Q7" s="6">
        <f>96*60</f>
        <v>5760</v>
      </c>
      <c r="R7" s="6">
        <f>120*60</f>
        <v>7200</v>
      </c>
    </row>
    <row r="8" spans="1:40" x14ac:dyDescent="0.25">
      <c r="D8" s="6"/>
      <c r="E8" s="38"/>
      <c r="F8" s="38"/>
      <c r="G8" s="38"/>
      <c r="H8" s="38"/>
      <c r="I8" s="38"/>
      <c r="J8" s="38"/>
      <c r="K8" s="38"/>
      <c r="L8" s="38"/>
      <c r="M8" s="38"/>
      <c r="N8" s="38"/>
      <c r="O8" s="38"/>
      <c r="P8" s="38"/>
      <c r="Q8" s="38"/>
      <c r="R8" s="38"/>
    </row>
    <row r="9" spans="1:40" x14ac:dyDescent="0.25">
      <c r="C9" s="65" t="s">
        <v>8</v>
      </c>
      <c r="D9" s="6">
        <v>1.58</v>
      </c>
      <c r="E9" s="38"/>
      <c r="F9" s="38"/>
      <c r="G9" s="38"/>
      <c r="H9" s="38"/>
      <c r="I9" s="38"/>
      <c r="J9" s="38"/>
      <c r="K9" s="38"/>
      <c r="L9" s="38"/>
      <c r="M9" s="38"/>
      <c r="N9" s="38"/>
      <c r="O9" s="38"/>
      <c r="P9" s="38"/>
      <c r="Q9" s="38"/>
      <c r="R9" s="38"/>
    </row>
    <row r="10" spans="1:40" ht="15.75" customHeight="1" x14ac:dyDescent="0.25">
      <c r="C10" s="65"/>
      <c r="D10" s="6">
        <v>2</v>
      </c>
      <c r="E10" s="38"/>
      <c r="F10" s="38"/>
      <c r="G10" s="38"/>
      <c r="H10" s="38"/>
      <c r="I10" s="38"/>
      <c r="J10" s="38"/>
      <c r="K10" s="38"/>
      <c r="L10" s="38"/>
      <c r="M10" s="38"/>
      <c r="N10" s="38"/>
      <c r="O10" s="38"/>
      <c r="P10" s="38"/>
      <c r="Q10" s="38"/>
      <c r="R10" s="38"/>
      <c r="AM10" s="10"/>
      <c r="AN10" s="10"/>
    </row>
    <row r="11" spans="1:40" ht="15.75" customHeight="1" x14ac:dyDescent="0.25">
      <c r="C11" s="65"/>
      <c r="D11" s="6">
        <v>5</v>
      </c>
      <c r="E11" s="38"/>
      <c r="F11" s="38"/>
      <c r="G11" s="38"/>
      <c r="H11" s="38"/>
      <c r="I11" s="38"/>
      <c r="J11" s="38"/>
      <c r="K11" s="38"/>
      <c r="L11" s="38"/>
      <c r="M11" s="38"/>
      <c r="N11" s="38"/>
      <c r="O11" s="38"/>
      <c r="P11" s="38"/>
      <c r="Q11" s="38"/>
      <c r="R11" s="38"/>
      <c r="AM11" s="10"/>
      <c r="AN11" s="10"/>
    </row>
    <row r="12" spans="1:40" x14ac:dyDescent="0.25">
      <c r="C12" s="65"/>
      <c r="D12" s="6">
        <v>10</v>
      </c>
      <c r="E12" s="38"/>
      <c r="F12" s="38"/>
      <c r="G12" s="38"/>
      <c r="H12" s="38"/>
      <c r="I12" s="38"/>
      <c r="J12" s="38"/>
      <c r="K12" s="38"/>
      <c r="L12" s="38"/>
      <c r="M12" s="38"/>
      <c r="N12" s="38"/>
      <c r="O12" s="38"/>
      <c r="P12" s="38"/>
      <c r="Q12" s="38"/>
      <c r="R12" s="38"/>
      <c r="AM12" s="10"/>
      <c r="AN12" s="10"/>
    </row>
    <row r="13" spans="1:40" x14ac:dyDescent="0.25">
      <c r="C13" s="65"/>
      <c r="D13" s="6">
        <v>20</v>
      </c>
      <c r="E13" s="38"/>
      <c r="F13" s="38"/>
      <c r="G13" s="38"/>
      <c r="H13" s="38"/>
      <c r="I13" s="38"/>
      <c r="J13" s="38"/>
      <c r="K13" s="38"/>
      <c r="L13" s="38"/>
      <c r="M13" s="38"/>
      <c r="N13" s="38"/>
      <c r="O13" s="38"/>
      <c r="P13" s="38"/>
      <c r="Q13" s="38"/>
      <c r="R13" s="38"/>
    </row>
    <row r="14" spans="1:40" x14ac:dyDescent="0.25">
      <c r="C14" s="65"/>
      <c r="D14" s="6">
        <v>30</v>
      </c>
      <c r="E14" s="38"/>
      <c r="F14" s="38"/>
      <c r="G14" s="38"/>
      <c r="H14" s="38"/>
      <c r="I14" s="38"/>
      <c r="J14" s="38"/>
      <c r="K14" s="38"/>
      <c r="L14" s="38"/>
      <c r="M14" s="38"/>
      <c r="N14" s="38"/>
      <c r="O14" s="38"/>
      <c r="P14" s="38"/>
      <c r="Q14" s="38"/>
      <c r="R14" s="38"/>
    </row>
    <row r="15" spans="1:40" x14ac:dyDescent="0.25">
      <c r="C15" s="65"/>
      <c r="D15" s="6">
        <v>40</v>
      </c>
      <c r="E15" s="38"/>
      <c r="F15" s="38"/>
      <c r="G15" s="38"/>
      <c r="H15" s="38"/>
      <c r="I15" s="38"/>
      <c r="J15" s="38"/>
      <c r="K15" s="38"/>
      <c r="L15" s="38"/>
      <c r="M15" s="38"/>
      <c r="N15" s="38"/>
      <c r="O15" s="38"/>
      <c r="P15" s="38"/>
      <c r="Q15" s="38"/>
      <c r="R15" s="38"/>
    </row>
    <row r="16" spans="1:40" x14ac:dyDescent="0.25">
      <c r="C16" s="65"/>
      <c r="D16" s="41">
        <v>50</v>
      </c>
      <c r="E16" s="38"/>
      <c r="F16" s="38"/>
      <c r="G16" s="38"/>
      <c r="H16" s="38"/>
      <c r="I16" s="38"/>
      <c r="J16" s="38"/>
      <c r="K16" s="38"/>
      <c r="L16" s="38"/>
      <c r="M16" s="38"/>
      <c r="N16" s="38"/>
      <c r="O16" s="38"/>
      <c r="P16" s="38"/>
      <c r="Q16" s="38"/>
      <c r="R16" s="38"/>
    </row>
    <row r="17" spans="2:38" x14ac:dyDescent="0.25">
      <c r="C17" s="65"/>
      <c r="D17" s="6">
        <v>60</v>
      </c>
      <c r="E17" s="38"/>
      <c r="F17" s="38"/>
      <c r="G17" s="38"/>
      <c r="H17" s="38"/>
      <c r="I17" s="38"/>
      <c r="J17" s="38"/>
      <c r="K17" s="38"/>
      <c r="L17" s="38"/>
      <c r="M17" s="38"/>
      <c r="N17" s="38"/>
      <c r="O17" s="38"/>
      <c r="P17" s="38"/>
      <c r="Q17" s="38"/>
      <c r="R17" s="38"/>
    </row>
    <row r="18" spans="2:38" x14ac:dyDescent="0.25">
      <c r="C18" s="65"/>
      <c r="D18" s="6">
        <v>80</v>
      </c>
      <c r="E18" s="38"/>
      <c r="F18" s="38"/>
      <c r="G18" s="38"/>
      <c r="H18" s="38"/>
      <c r="I18" s="38"/>
      <c r="J18" s="38"/>
      <c r="K18" s="38"/>
      <c r="L18" s="38"/>
      <c r="M18" s="38"/>
      <c r="N18" s="38"/>
      <c r="O18" s="38"/>
      <c r="P18" s="38"/>
      <c r="Q18" s="38"/>
      <c r="R18" s="38"/>
    </row>
    <row r="19" spans="2:38" x14ac:dyDescent="0.25">
      <c r="C19" s="65"/>
      <c r="D19" s="6">
        <v>100</v>
      </c>
      <c r="E19" s="38"/>
      <c r="F19" s="38"/>
      <c r="G19" s="38"/>
      <c r="H19" s="38"/>
      <c r="I19" s="38"/>
      <c r="J19" s="38"/>
      <c r="K19" s="38"/>
      <c r="L19" s="38"/>
      <c r="M19" s="38"/>
      <c r="N19" s="38"/>
      <c r="O19" s="38"/>
      <c r="P19" s="38"/>
      <c r="Q19" s="38"/>
      <c r="R19" s="38"/>
    </row>
    <row r="20" spans="2:38" x14ac:dyDescent="0.25">
      <c r="C20" s="65"/>
      <c r="D20" s="6">
        <v>250</v>
      </c>
      <c r="E20" s="38"/>
      <c r="F20" s="38"/>
      <c r="G20" s="38"/>
      <c r="H20" s="38"/>
      <c r="I20" s="38"/>
      <c r="J20" s="38"/>
      <c r="K20" s="38"/>
      <c r="L20" s="38"/>
      <c r="M20" s="38"/>
      <c r="N20" s="38"/>
      <c r="O20" s="38"/>
      <c r="P20" s="38"/>
      <c r="Q20" s="38"/>
      <c r="R20" s="38"/>
    </row>
    <row r="21" spans="2:38" x14ac:dyDescent="0.25">
      <c r="O21" s="26"/>
      <c r="P21" s="26"/>
      <c r="AL21" s="15"/>
    </row>
    <row r="22" spans="2:38" x14ac:dyDescent="0.25">
      <c r="B22" s="66" t="s">
        <v>85</v>
      </c>
      <c r="C22" s="66"/>
      <c r="D22" s="66"/>
      <c r="E22" s="66"/>
      <c r="F22" s="66"/>
      <c r="G22" s="66"/>
      <c r="O22" s="26"/>
      <c r="V22" s="67" t="s">
        <v>49</v>
      </c>
      <c r="W22" s="67"/>
      <c r="X22" s="67"/>
      <c r="Y22" s="67"/>
      <c r="Z22" s="67"/>
      <c r="AA22" s="67"/>
      <c r="AB22" s="67"/>
      <c r="AC22" s="67"/>
      <c r="AD22" s="67"/>
      <c r="AF22"/>
      <c r="AG22"/>
      <c r="AH22"/>
      <c r="AI22"/>
      <c r="AL22" s="17"/>
    </row>
    <row r="23" spans="2:38" ht="18" customHeight="1" x14ac:dyDescent="0.25">
      <c r="B23" s="63" t="s">
        <v>58</v>
      </c>
      <c r="C23" s="63"/>
      <c r="D23" s="63"/>
      <c r="E23" s="52" t="s">
        <v>32</v>
      </c>
      <c r="F23" s="38"/>
      <c r="G23" s="1" t="s">
        <v>18</v>
      </c>
      <c r="O23" s="74" t="s">
        <v>124</v>
      </c>
      <c r="P23" s="74"/>
      <c r="Q23" s="74"/>
      <c r="R23" s="74"/>
      <c r="V23" s="1" t="s">
        <v>20</v>
      </c>
      <c r="W23" s="1"/>
      <c r="X23" s="1"/>
      <c r="Y23" s="1"/>
      <c r="Z23" s="2" t="s">
        <v>1</v>
      </c>
      <c r="AA23" s="3" t="s">
        <v>2</v>
      </c>
      <c r="AB23" s="3" t="s">
        <v>3</v>
      </c>
      <c r="AC23" s="3" t="s">
        <v>4</v>
      </c>
      <c r="AD23" s="3" t="s">
        <v>5</v>
      </c>
      <c r="AG23"/>
      <c r="AH23"/>
      <c r="AL23" s="50"/>
    </row>
    <row r="24" spans="2:38" ht="15.75" customHeight="1" x14ac:dyDescent="0.3">
      <c r="B24" s="63" t="s">
        <v>60</v>
      </c>
      <c r="C24" s="63"/>
      <c r="D24" s="63"/>
      <c r="E24" s="52" t="s">
        <v>31</v>
      </c>
      <c r="F24" s="39">
        <v>0.9</v>
      </c>
      <c r="G24" s="1"/>
      <c r="O24" s="74"/>
      <c r="P24" s="74"/>
      <c r="Q24" s="74"/>
      <c r="R24" s="74"/>
      <c r="V24" s="5"/>
      <c r="W24" s="6">
        <v>10</v>
      </c>
      <c r="X24" s="6">
        <v>20</v>
      </c>
      <c r="Y24" s="6">
        <v>30</v>
      </c>
      <c r="Z24" s="7">
        <v>60</v>
      </c>
      <c r="AA24" s="6">
        <v>120</v>
      </c>
      <c r="AB24" s="6">
        <v>360</v>
      </c>
      <c r="AC24" s="6">
        <v>720</v>
      </c>
      <c r="AD24" s="6">
        <v>1440</v>
      </c>
      <c r="AE24" s="32"/>
      <c r="AG24"/>
      <c r="AH24"/>
      <c r="AJ24" s="10"/>
    </row>
    <row r="25" spans="2:38" ht="18" customHeight="1" x14ac:dyDescent="0.25">
      <c r="B25" s="63" t="s">
        <v>87</v>
      </c>
      <c r="C25" s="63"/>
      <c r="D25" s="63"/>
      <c r="E25" s="52" t="s">
        <v>34</v>
      </c>
      <c r="F25" s="38"/>
      <c r="G25" s="1" t="s">
        <v>18</v>
      </c>
      <c r="O25" s="74"/>
      <c r="P25" s="74"/>
      <c r="Q25" s="74"/>
      <c r="R25" s="74"/>
      <c r="U25" s="65" t="s">
        <v>8</v>
      </c>
      <c r="V25" s="6">
        <v>2</v>
      </c>
      <c r="W25" s="20" t="e">
        <f t="shared" ref="W25:AD25" si="0">$AG$31*(G10)*$AG$35*$AG$30</f>
        <v>#DIV/0!</v>
      </c>
      <c r="X25" s="20" t="e">
        <f t="shared" si="0"/>
        <v>#DIV/0!</v>
      </c>
      <c r="Y25" s="20" t="e">
        <f t="shared" si="0"/>
        <v>#DIV/0!</v>
      </c>
      <c r="Z25" s="20" t="e">
        <f t="shared" si="0"/>
        <v>#DIV/0!</v>
      </c>
      <c r="AA25" s="20" t="e">
        <f t="shared" si="0"/>
        <v>#DIV/0!</v>
      </c>
      <c r="AB25" s="20" t="e">
        <f t="shared" si="0"/>
        <v>#DIV/0!</v>
      </c>
      <c r="AC25" s="20" t="e">
        <f t="shared" si="0"/>
        <v>#DIV/0!</v>
      </c>
      <c r="AD25" s="20" t="e">
        <f t="shared" si="0"/>
        <v>#DIV/0!</v>
      </c>
    </row>
    <row r="26" spans="2:38" x14ac:dyDescent="0.25">
      <c r="B26" s="63" t="s">
        <v>61</v>
      </c>
      <c r="C26" s="63"/>
      <c r="D26" s="63"/>
      <c r="E26" s="52" t="s">
        <v>33</v>
      </c>
      <c r="F26" s="38">
        <v>0.85</v>
      </c>
      <c r="G26" s="1"/>
      <c r="O26" s="74"/>
      <c r="P26" s="74"/>
      <c r="Q26" s="74"/>
      <c r="R26" s="74"/>
      <c r="U26" s="65"/>
      <c r="V26" s="6">
        <v>10</v>
      </c>
      <c r="W26" s="20" t="e">
        <f t="shared" ref="W26:AD30" si="1">$AG$31*(G12)*$AG$35*$AG$30</f>
        <v>#DIV/0!</v>
      </c>
      <c r="X26" s="20" t="e">
        <f t="shared" si="1"/>
        <v>#DIV/0!</v>
      </c>
      <c r="Y26" s="20" t="e">
        <f t="shared" si="1"/>
        <v>#DIV/0!</v>
      </c>
      <c r="Z26" s="20" t="e">
        <f t="shared" si="1"/>
        <v>#DIV/0!</v>
      </c>
      <c r="AA26" s="20" t="e">
        <f t="shared" si="1"/>
        <v>#DIV/0!</v>
      </c>
      <c r="AB26" s="20" t="e">
        <f t="shared" si="1"/>
        <v>#DIV/0!</v>
      </c>
      <c r="AC26" s="20" t="e">
        <f t="shared" si="1"/>
        <v>#DIV/0!</v>
      </c>
      <c r="AD26" s="20" t="e">
        <f t="shared" si="1"/>
        <v>#DIV/0!</v>
      </c>
      <c r="AL26" s="18"/>
    </row>
    <row r="27" spans="2:38" ht="15" customHeight="1" x14ac:dyDescent="0.25">
      <c r="B27" s="63" t="s">
        <v>57</v>
      </c>
      <c r="C27" s="63"/>
      <c r="D27" s="63"/>
      <c r="E27" s="52" t="s">
        <v>36</v>
      </c>
      <c r="F27" s="38"/>
      <c r="G27" s="1" t="s">
        <v>18</v>
      </c>
      <c r="O27" s="74"/>
      <c r="P27" s="74"/>
      <c r="Q27" s="74"/>
      <c r="R27" s="74"/>
      <c r="U27" s="65"/>
      <c r="V27" s="6">
        <v>20</v>
      </c>
      <c r="W27" s="20" t="e">
        <f t="shared" si="1"/>
        <v>#DIV/0!</v>
      </c>
      <c r="X27" s="20" t="e">
        <f t="shared" si="1"/>
        <v>#DIV/0!</v>
      </c>
      <c r="Y27" s="20" t="e">
        <f t="shared" si="1"/>
        <v>#DIV/0!</v>
      </c>
      <c r="Z27" s="20" t="e">
        <f t="shared" si="1"/>
        <v>#DIV/0!</v>
      </c>
      <c r="AA27" s="20" t="e">
        <f t="shared" si="1"/>
        <v>#DIV/0!</v>
      </c>
      <c r="AB27" s="20" t="e">
        <f t="shared" si="1"/>
        <v>#DIV/0!</v>
      </c>
      <c r="AC27" s="20" t="e">
        <f t="shared" si="1"/>
        <v>#DIV/0!</v>
      </c>
      <c r="AD27" s="20" t="e">
        <f t="shared" si="1"/>
        <v>#DIV/0!</v>
      </c>
    </row>
    <row r="28" spans="2:38" x14ac:dyDescent="0.25">
      <c r="B28" s="63" t="s">
        <v>62</v>
      </c>
      <c r="C28" s="63"/>
      <c r="D28" s="63"/>
      <c r="E28" s="52" t="s">
        <v>35</v>
      </c>
      <c r="F28" s="38">
        <v>0.9</v>
      </c>
      <c r="G28" s="1"/>
      <c r="O28" s="74"/>
      <c r="P28" s="74"/>
      <c r="Q28" s="74"/>
      <c r="R28" s="74"/>
      <c r="U28" s="65"/>
      <c r="V28" s="6">
        <v>30</v>
      </c>
      <c r="W28" s="20" t="e">
        <f t="shared" si="1"/>
        <v>#DIV/0!</v>
      </c>
      <c r="X28" s="20" t="e">
        <f t="shared" si="1"/>
        <v>#DIV/0!</v>
      </c>
      <c r="Y28" s="20" t="e">
        <f t="shared" si="1"/>
        <v>#DIV/0!</v>
      </c>
      <c r="Z28" s="20" t="e">
        <f t="shared" si="1"/>
        <v>#DIV/0!</v>
      </c>
      <c r="AA28" s="20" t="e">
        <f t="shared" si="1"/>
        <v>#DIV/0!</v>
      </c>
      <c r="AB28" s="20" t="e">
        <f t="shared" si="1"/>
        <v>#DIV/0!</v>
      </c>
      <c r="AC28" s="20" t="e">
        <f t="shared" si="1"/>
        <v>#DIV/0!</v>
      </c>
      <c r="AD28" s="20" t="e">
        <f t="shared" si="1"/>
        <v>#DIV/0!</v>
      </c>
      <c r="AF28" s="33" t="s">
        <v>9</v>
      </c>
      <c r="AG28" s="33"/>
      <c r="AH28" s="33"/>
    </row>
    <row r="29" spans="2:38" ht="18" x14ac:dyDescent="0.25">
      <c r="B29" s="63" t="s">
        <v>59</v>
      </c>
      <c r="C29" s="63"/>
      <c r="D29" s="63"/>
      <c r="E29" s="52" t="s">
        <v>38</v>
      </c>
      <c r="F29" s="38"/>
      <c r="G29" s="1" t="s">
        <v>18</v>
      </c>
      <c r="O29" s="74"/>
      <c r="P29" s="74"/>
      <c r="Q29" s="74"/>
      <c r="R29" s="74"/>
      <c r="U29" s="65"/>
      <c r="V29" s="6">
        <v>40</v>
      </c>
      <c r="W29" s="20" t="e">
        <f t="shared" si="1"/>
        <v>#DIV/0!</v>
      </c>
      <c r="X29" s="20" t="e">
        <f t="shared" si="1"/>
        <v>#DIV/0!</v>
      </c>
      <c r="Y29" s="20" t="e">
        <f t="shared" si="1"/>
        <v>#DIV/0!</v>
      </c>
      <c r="Z29" s="20" t="e">
        <f t="shared" si="1"/>
        <v>#DIV/0!</v>
      </c>
      <c r="AA29" s="20" t="e">
        <f t="shared" si="1"/>
        <v>#DIV/0!</v>
      </c>
      <c r="AB29" s="20" t="e">
        <f t="shared" si="1"/>
        <v>#DIV/0!</v>
      </c>
      <c r="AC29" s="20" t="e">
        <f t="shared" si="1"/>
        <v>#DIV/0!</v>
      </c>
      <c r="AD29" s="20" t="e">
        <f t="shared" si="1"/>
        <v>#DIV/0!</v>
      </c>
      <c r="AF29" s="11" t="s">
        <v>10</v>
      </c>
      <c r="AG29" s="26" t="s">
        <v>11</v>
      </c>
    </row>
    <row r="30" spans="2:38" x14ac:dyDescent="0.25">
      <c r="B30" s="63" t="s">
        <v>63</v>
      </c>
      <c r="C30" s="63"/>
      <c r="D30" s="63"/>
      <c r="E30" s="52" t="s">
        <v>37</v>
      </c>
      <c r="F30" s="38">
        <v>0.9</v>
      </c>
      <c r="G30" s="1"/>
      <c r="O30" s="74"/>
      <c r="P30" s="74"/>
      <c r="Q30" s="74"/>
      <c r="R30" s="74"/>
      <c r="U30" s="65"/>
      <c r="V30" s="6">
        <v>50</v>
      </c>
      <c r="W30" s="20" t="e">
        <f t="shared" si="1"/>
        <v>#DIV/0!</v>
      </c>
      <c r="X30" s="20" t="e">
        <f t="shared" si="1"/>
        <v>#DIV/0!</v>
      </c>
      <c r="Y30" s="20" t="e">
        <f t="shared" si="1"/>
        <v>#DIV/0!</v>
      </c>
      <c r="Z30" s="20" t="e">
        <f t="shared" si="1"/>
        <v>#DIV/0!</v>
      </c>
      <c r="AA30" s="20" t="e">
        <f t="shared" si="1"/>
        <v>#DIV/0!</v>
      </c>
      <c r="AB30" s="20" t="e">
        <f t="shared" si="1"/>
        <v>#DIV/0!</v>
      </c>
      <c r="AC30" s="20" t="e">
        <f t="shared" si="1"/>
        <v>#DIV/0!</v>
      </c>
      <c r="AD30" s="20" t="e">
        <f t="shared" si="1"/>
        <v>#DIV/0!</v>
      </c>
      <c r="AF30" s="11" t="s">
        <v>12</v>
      </c>
      <c r="AG30" s="14">
        <v>2.7799999999999999E-3</v>
      </c>
      <c r="AH30" s="1" t="s">
        <v>13</v>
      </c>
    </row>
    <row r="31" spans="2:38" ht="19.5" x14ac:dyDescent="0.35">
      <c r="B31" s="63" t="s">
        <v>101</v>
      </c>
      <c r="C31" s="63"/>
      <c r="D31" s="63"/>
      <c r="E31" s="52" t="s">
        <v>102</v>
      </c>
      <c r="F31" s="37">
        <f>F23+F25+F27</f>
        <v>0</v>
      </c>
      <c r="G31" s="1" t="s">
        <v>18</v>
      </c>
      <c r="O31" s="74"/>
      <c r="P31" s="74"/>
      <c r="Q31" s="74"/>
      <c r="R31" s="74"/>
      <c r="T31" s="26"/>
      <c r="U31" s="26"/>
      <c r="V31" s="26"/>
      <c r="W31" s="26"/>
      <c r="X31" s="26"/>
      <c r="Y31" s="26"/>
      <c r="Z31" s="26"/>
      <c r="AA31" s="26"/>
      <c r="AB31" s="26"/>
      <c r="AC31" s="26"/>
      <c r="AD31" s="26"/>
      <c r="AE31" s="26"/>
      <c r="AF31" s="26" t="s">
        <v>14</v>
      </c>
      <c r="AG31" s="26" t="e">
        <f>F32</f>
        <v>#DIV/0!</v>
      </c>
      <c r="AH31" s="26" t="s">
        <v>15</v>
      </c>
      <c r="AI31" s="26"/>
    </row>
    <row r="32" spans="2:38" x14ac:dyDescent="0.25">
      <c r="B32" s="63" t="s">
        <v>55</v>
      </c>
      <c r="C32" s="63"/>
      <c r="D32" s="63"/>
      <c r="E32" s="52" t="s">
        <v>39</v>
      </c>
      <c r="F32" s="8" t="e">
        <f>(F24*F23+F26*F25+F28*F27+F30*F29)/(F29+F27+F25+F23)</f>
        <v>#DIV/0!</v>
      </c>
      <c r="G32" s="1"/>
      <c r="O32" s="74"/>
      <c r="P32" s="74"/>
      <c r="Q32" s="74"/>
      <c r="R32" s="74"/>
      <c r="T32" s="26"/>
      <c r="U32" s="26"/>
      <c r="V32" s="26" t="s">
        <v>26</v>
      </c>
      <c r="W32" s="26"/>
      <c r="X32" s="26"/>
      <c r="Y32" s="26"/>
      <c r="Z32" s="26"/>
      <c r="AA32" s="26"/>
      <c r="AB32" s="26"/>
      <c r="AC32" s="26"/>
      <c r="AD32" s="26"/>
      <c r="AE32" s="26"/>
      <c r="AF32" s="26" t="s">
        <v>16</v>
      </c>
      <c r="AG32" s="26" t="s">
        <v>17</v>
      </c>
      <c r="AH32" s="26"/>
      <c r="AI32" s="26"/>
    </row>
    <row r="33" spans="2:35" x14ac:dyDescent="0.25">
      <c r="O33" s="26"/>
      <c r="T33" s="26"/>
      <c r="U33" s="26"/>
      <c r="V33" s="26" t="s">
        <v>21</v>
      </c>
      <c r="W33" s="26"/>
      <c r="X33" s="26"/>
      <c r="Y33" s="26"/>
      <c r="Z33" s="26" t="s">
        <v>1</v>
      </c>
      <c r="AA33" s="26" t="s">
        <v>2</v>
      </c>
      <c r="AB33" s="26" t="s">
        <v>3</v>
      </c>
      <c r="AC33" s="26" t="s">
        <v>4</v>
      </c>
      <c r="AD33" s="26" t="s">
        <v>5</v>
      </c>
      <c r="AE33" s="26"/>
      <c r="AF33" s="26" t="s">
        <v>56</v>
      </c>
      <c r="AH33" s="26"/>
      <c r="AI33" s="26"/>
    </row>
    <row r="34" spans="2:35" x14ac:dyDescent="0.25">
      <c r="C34" s="64" t="s">
        <v>82</v>
      </c>
      <c r="D34" s="64"/>
      <c r="E34" s="64"/>
      <c r="F34" s="64"/>
      <c r="G34" s="64"/>
      <c r="O34" s="26"/>
      <c r="T34" s="26"/>
      <c r="U34" s="26" t="s">
        <v>8</v>
      </c>
      <c r="V34" s="26"/>
      <c r="W34" s="26">
        <v>10</v>
      </c>
      <c r="X34" s="26">
        <v>20</v>
      </c>
      <c r="Y34" s="26">
        <v>30</v>
      </c>
      <c r="Z34" s="26">
        <v>60</v>
      </c>
      <c r="AA34" s="26">
        <v>120</v>
      </c>
      <c r="AB34" s="26">
        <v>360</v>
      </c>
      <c r="AC34" s="26">
        <v>720</v>
      </c>
      <c r="AD34" s="26">
        <v>1440</v>
      </c>
      <c r="AE34" s="26"/>
      <c r="AF34" s="26"/>
      <c r="AG34"/>
      <c r="AH34"/>
      <c r="AI34" s="26"/>
    </row>
    <row r="35" spans="2:35" ht="15.75" customHeight="1" x14ac:dyDescent="0.25">
      <c r="C35" s="63" t="s">
        <v>83</v>
      </c>
      <c r="D35" s="63"/>
      <c r="E35" s="44" t="s">
        <v>76</v>
      </c>
      <c r="F35" s="38"/>
      <c r="G35" s="24" t="s">
        <v>118</v>
      </c>
      <c r="I35" s="70" t="s">
        <v>122</v>
      </c>
      <c r="J35" s="70"/>
      <c r="K35" s="70"/>
      <c r="L35" s="70"/>
      <c r="M35" s="70"/>
      <c r="N35" s="70"/>
      <c r="O35" s="70"/>
      <c r="T35" s="26"/>
      <c r="U35" s="26"/>
      <c r="V35" s="26">
        <v>2</v>
      </c>
      <c r="W35" s="26" t="e">
        <f t="shared" ref="W35:W40" si="2">W25*($W$34*60)</f>
        <v>#DIV/0!</v>
      </c>
      <c r="X35" s="26" t="e">
        <f t="shared" ref="X35:X40" si="3">X25*($X$34*60)</f>
        <v>#DIV/0!</v>
      </c>
      <c r="Y35" s="26" t="e">
        <f t="shared" ref="Y35:Y40" si="4">Y25*($Y$34*60)</f>
        <v>#DIV/0!</v>
      </c>
      <c r="Z35" s="26" t="e">
        <f t="shared" ref="Z35:Z40" si="5">Z25*($Z$34*60)</f>
        <v>#DIV/0!</v>
      </c>
      <c r="AA35" s="26" t="e">
        <f t="shared" ref="AA35:AA40" si="6">AA25*($AA$34*60)</f>
        <v>#DIV/0!</v>
      </c>
      <c r="AB35" s="26" t="e">
        <f t="shared" ref="AB35:AB40" si="7">AB25*($AB$34*60)</f>
        <v>#DIV/0!</v>
      </c>
      <c r="AC35" s="26" t="e">
        <f t="shared" ref="AC35:AC40" si="8">AC25*($AC$34*60)</f>
        <v>#DIV/0!</v>
      </c>
      <c r="AD35" s="26" t="e">
        <f t="shared" ref="AD35:AD40" si="9">AD25*($AD$34*60)</f>
        <v>#DIV/0!</v>
      </c>
      <c r="AE35" s="26"/>
      <c r="AF35" s="26" t="s">
        <v>102</v>
      </c>
      <c r="AG35" s="26">
        <f>F31/10000</f>
        <v>0</v>
      </c>
      <c r="AH35" s="26" t="s">
        <v>19</v>
      </c>
      <c r="AI35" s="26"/>
    </row>
    <row r="36" spans="2:35" x14ac:dyDescent="0.25">
      <c r="I36" s="70"/>
      <c r="J36" s="70"/>
      <c r="K36" s="70"/>
      <c r="L36" s="70"/>
      <c r="M36" s="70"/>
      <c r="N36" s="70"/>
      <c r="O36" s="70"/>
      <c r="T36" s="26"/>
      <c r="U36" s="26"/>
      <c r="V36" s="26">
        <v>10</v>
      </c>
      <c r="W36" s="26" t="e">
        <f t="shared" si="2"/>
        <v>#DIV/0!</v>
      </c>
      <c r="X36" s="26" t="e">
        <f t="shared" si="3"/>
        <v>#DIV/0!</v>
      </c>
      <c r="Y36" s="26" t="e">
        <f t="shared" si="4"/>
        <v>#DIV/0!</v>
      </c>
      <c r="Z36" s="26" t="e">
        <f t="shared" si="5"/>
        <v>#DIV/0!</v>
      </c>
      <c r="AA36" s="26" t="e">
        <f t="shared" si="6"/>
        <v>#DIV/0!</v>
      </c>
      <c r="AB36" s="26" t="e">
        <f t="shared" si="7"/>
        <v>#DIV/0!</v>
      </c>
      <c r="AC36" s="26" t="e">
        <f t="shared" si="8"/>
        <v>#DIV/0!</v>
      </c>
      <c r="AD36" s="26" t="e">
        <f t="shared" si="9"/>
        <v>#DIV/0!</v>
      </c>
      <c r="AE36" s="26"/>
      <c r="AF36"/>
      <c r="AH36" s="26"/>
      <c r="AI36" s="26"/>
    </row>
    <row r="37" spans="2:35" x14ac:dyDescent="0.25">
      <c r="B37" s="64" t="s">
        <v>88</v>
      </c>
      <c r="C37" s="64"/>
      <c r="D37" s="64"/>
      <c r="E37" s="64"/>
      <c r="F37" s="64"/>
      <c r="G37" s="36"/>
      <c r="O37" s="26"/>
      <c r="T37" s="26"/>
      <c r="U37" s="26"/>
      <c r="V37" s="26">
        <v>20</v>
      </c>
      <c r="W37" s="26" t="e">
        <f t="shared" si="2"/>
        <v>#DIV/0!</v>
      </c>
      <c r="X37" s="26" t="e">
        <f t="shared" si="3"/>
        <v>#DIV/0!</v>
      </c>
      <c r="Y37" s="26" t="e">
        <f t="shared" si="4"/>
        <v>#DIV/0!</v>
      </c>
      <c r="Z37" s="26" t="e">
        <f t="shared" si="5"/>
        <v>#DIV/0!</v>
      </c>
      <c r="AA37" s="26" t="e">
        <f t="shared" si="6"/>
        <v>#DIV/0!</v>
      </c>
      <c r="AB37" s="26" t="e">
        <f t="shared" si="7"/>
        <v>#DIV/0!</v>
      </c>
      <c r="AC37" s="26" t="e">
        <f t="shared" si="8"/>
        <v>#DIV/0!</v>
      </c>
      <c r="AD37" s="26" t="e">
        <f t="shared" si="9"/>
        <v>#DIV/0!</v>
      </c>
      <c r="AE37" s="26"/>
      <c r="AF37"/>
      <c r="AG37"/>
      <c r="AH37" s="26"/>
      <c r="AI37" s="26"/>
    </row>
    <row r="38" spans="2:35" x14ac:dyDescent="0.25">
      <c r="B38" s="51"/>
      <c r="C38" s="63" t="s">
        <v>92</v>
      </c>
      <c r="D38" s="63"/>
      <c r="E38" s="51"/>
      <c r="F38" s="39" t="s">
        <v>93</v>
      </c>
      <c r="G38" s="36"/>
      <c r="H38" s="68" t="s">
        <v>121</v>
      </c>
      <c r="I38" s="68"/>
      <c r="J38" s="68"/>
      <c r="K38" s="68"/>
      <c r="L38" s="68"/>
      <c r="M38" s="68"/>
      <c r="O38" s="26"/>
      <c r="T38" s="26"/>
      <c r="U38" s="26"/>
      <c r="V38" s="26">
        <v>30</v>
      </c>
      <c r="W38" s="26" t="e">
        <f t="shared" si="2"/>
        <v>#DIV/0!</v>
      </c>
      <c r="X38" s="26" t="e">
        <f t="shared" si="3"/>
        <v>#DIV/0!</v>
      </c>
      <c r="Y38" s="26" t="e">
        <f t="shared" si="4"/>
        <v>#DIV/0!</v>
      </c>
      <c r="Z38" s="26" t="e">
        <f t="shared" si="5"/>
        <v>#DIV/0!</v>
      </c>
      <c r="AA38" s="26" t="e">
        <f t="shared" si="6"/>
        <v>#DIV/0!</v>
      </c>
      <c r="AB38" s="26" t="e">
        <f t="shared" si="7"/>
        <v>#DIV/0!</v>
      </c>
      <c r="AC38" s="26" t="e">
        <f t="shared" si="8"/>
        <v>#DIV/0!</v>
      </c>
      <c r="AD38" s="26" t="e">
        <f t="shared" si="9"/>
        <v>#DIV/0!</v>
      </c>
      <c r="AE38" s="26"/>
      <c r="AF38" s="26"/>
      <c r="AH38" s="26"/>
      <c r="AI38" s="26"/>
    </row>
    <row r="39" spans="2:35" ht="25.5" customHeight="1" x14ac:dyDescent="0.3">
      <c r="B39" s="69" t="s">
        <v>99</v>
      </c>
      <c r="C39" s="63" t="s">
        <v>40</v>
      </c>
      <c r="D39" s="63"/>
      <c r="E39" s="52" t="s">
        <v>65</v>
      </c>
      <c r="F39" s="46"/>
      <c r="G39" t="s">
        <v>52</v>
      </c>
      <c r="H39" s="68"/>
      <c r="I39" s="68"/>
      <c r="J39" s="68"/>
      <c r="K39" s="68"/>
      <c r="L39" s="68"/>
      <c r="M39" s="68"/>
      <c r="O39" s="26"/>
      <c r="T39" s="26"/>
      <c r="U39" s="26"/>
      <c r="V39" s="26">
        <v>40</v>
      </c>
      <c r="W39" s="26" t="e">
        <f t="shared" si="2"/>
        <v>#DIV/0!</v>
      </c>
      <c r="X39" s="26" t="e">
        <f t="shared" si="3"/>
        <v>#DIV/0!</v>
      </c>
      <c r="Y39" s="26" t="e">
        <f t="shared" si="4"/>
        <v>#DIV/0!</v>
      </c>
      <c r="Z39" s="26" t="e">
        <f t="shared" si="5"/>
        <v>#DIV/0!</v>
      </c>
      <c r="AA39" s="26" t="e">
        <f t="shared" si="6"/>
        <v>#DIV/0!</v>
      </c>
      <c r="AB39" s="26" t="e">
        <f t="shared" si="7"/>
        <v>#DIV/0!</v>
      </c>
      <c r="AC39" s="26" t="e">
        <f t="shared" si="8"/>
        <v>#DIV/0!</v>
      </c>
      <c r="AD39" s="26" t="e">
        <f t="shared" si="9"/>
        <v>#DIV/0!</v>
      </c>
      <c r="AE39" s="26"/>
      <c r="AF39" s="26" t="s">
        <v>54</v>
      </c>
      <c r="AH39" s="26"/>
      <c r="AI39" s="26"/>
    </row>
    <row r="40" spans="2:35" ht="25.5" customHeight="1" x14ac:dyDescent="0.3">
      <c r="B40" s="69"/>
      <c r="C40" s="63" t="s">
        <v>41</v>
      </c>
      <c r="D40" s="63"/>
      <c r="E40" s="52" t="s">
        <v>66</v>
      </c>
      <c r="F40" s="46"/>
      <c r="G40" t="s">
        <v>52</v>
      </c>
      <c r="O40" s="54"/>
      <c r="P40" s="55"/>
      <c r="Q40" s="55"/>
      <c r="R40" s="55"/>
      <c r="T40" s="26"/>
      <c r="U40" s="26"/>
      <c r="V40" s="26">
        <v>50</v>
      </c>
      <c r="W40" s="26" t="e">
        <f t="shared" si="2"/>
        <v>#DIV/0!</v>
      </c>
      <c r="X40" s="26" t="e">
        <f t="shared" si="3"/>
        <v>#DIV/0!</v>
      </c>
      <c r="Y40" s="26" t="e">
        <f t="shared" si="4"/>
        <v>#DIV/0!</v>
      </c>
      <c r="Z40" s="26" t="e">
        <f t="shared" si="5"/>
        <v>#DIV/0!</v>
      </c>
      <c r="AA40" s="26" t="e">
        <f t="shared" si="6"/>
        <v>#DIV/0!</v>
      </c>
      <c r="AB40" s="26" t="e">
        <f t="shared" si="7"/>
        <v>#DIV/0!</v>
      </c>
      <c r="AC40" s="26" t="e">
        <f t="shared" si="8"/>
        <v>#DIV/0!</v>
      </c>
      <c r="AD40" s="26" t="e">
        <f t="shared" si="9"/>
        <v>#DIV/0!</v>
      </c>
      <c r="AE40" s="26"/>
      <c r="AF40" s="26" t="s">
        <v>50</v>
      </c>
      <c r="AG40" s="26">
        <f>F39*F42</f>
        <v>0</v>
      </c>
      <c r="AH40" s="26" t="s">
        <v>53</v>
      </c>
      <c r="AI40" s="26"/>
    </row>
    <row r="41" spans="2:35" ht="25.5" customHeight="1" x14ac:dyDescent="0.3">
      <c r="B41" s="69"/>
      <c r="C41" s="63" t="s">
        <v>94</v>
      </c>
      <c r="D41" s="63"/>
      <c r="E41" s="52" t="s">
        <v>95</v>
      </c>
      <c r="F41" s="46"/>
      <c r="G41" t="s">
        <v>52</v>
      </c>
      <c r="O41" s="55"/>
      <c r="P41" s="55"/>
      <c r="Q41" s="55"/>
      <c r="R41" s="55"/>
      <c r="T41" s="26"/>
      <c r="U41" s="26"/>
      <c r="V41" s="26"/>
      <c r="W41" s="26"/>
      <c r="X41" s="26"/>
      <c r="Y41" s="26"/>
      <c r="Z41" s="26"/>
      <c r="AA41" s="26"/>
      <c r="AB41" s="26"/>
      <c r="AC41" s="26"/>
      <c r="AD41" s="26"/>
      <c r="AE41" s="26"/>
      <c r="AF41" s="26" t="s">
        <v>43</v>
      </c>
      <c r="AG41" s="26">
        <v>0.38</v>
      </c>
      <c r="AH41" s="26"/>
      <c r="AI41" s="26"/>
    </row>
    <row r="42" spans="2:35" ht="18" x14ac:dyDescent="0.25">
      <c r="C42" s="63" t="s">
        <v>64</v>
      </c>
      <c r="D42" s="63"/>
      <c r="E42" s="52" t="s">
        <v>67</v>
      </c>
      <c r="F42" s="8">
        <f>IF(F38="R", F40*F41,IF(F38= "C",PI()*(F41/2)^2,""))</f>
        <v>0</v>
      </c>
      <c r="G42" s="1" t="s">
        <v>18</v>
      </c>
      <c r="O42" s="55"/>
      <c r="P42" s="55"/>
      <c r="Q42" s="55"/>
      <c r="R42" s="55"/>
      <c r="T42" s="26"/>
      <c r="U42" s="26"/>
      <c r="V42" s="26"/>
      <c r="W42" s="26"/>
      <c r="X42" s="26"/>
      <c r="Y42" s="26"/>
      <c r="Z42" s="26"/>
      <c r="AA42" s="26"/>
      <c r="AB42" s="26"/>
      <c r="AC42" s="26"/>
      <c r="AD42" s="26"/>
      <c r="AE42" s="26"/>
      <c r="AF42" s="26"/>
      <c r="AH42" s="26"/>
      <c r="AI42" s="26"/>
    </row>
    <row r="43" spans="2:35" x14ac:dyDescent="0.25">
      <c r="B43" s="62" t="s">
        <v>91</v>
      </c>
      <c r="C43" s="62"/>
      <c r="D43" s="62"/>
      <c r="E43" s="52" t="s">
        <v>69</v>
      </c>
      <c r="F43" s="39"/>
      <c r="G43" t="s">
        <v>52</v>
      </c>
      <c r="O43" s="55"/>
      <c r="P43" s="55"/>
      <c r="Q43" s="55"/>
      <c r="R43" s="55"/>
      <c r="T43" s="26"/>
      <c r="U43" s="26"/>
      <c r="V43" s="26"/>
      <c r="W43" s="26"/>
      <c r="X43" s="26"/>
      <c r="Y43" s="26"/>
      <c r="Z43" s="26"/>
      <c r="AA43" s="26"/>
      <c r="AB43" s="26"/>
      <c r="AC43" s="26"/>
      <c r="AD43" s="26"/>
      <c r="AE43" s="26"/>
      <c r="AF43" s="26"/>
      <c r="AH43" s="26"/>
      <c r="AI43" s="26"/>
    </row>
    <row r="44" spans="2:35" ht="18" x14ac:dyDescent="0.25">
      <c r="C44" s="63" t="s">
        <v>42</v>
      </c>
      <c r="D44" s="63"/>
      <c r="E44" s="52" t="s">
        <v>68</v>
      </c>
      <c r="F44" s="8">
        <f>IF(F38="R", F43*F40*2+F43*F41*2+F42,IF(F38= "C",2*PI()*(F41/2)*F43+F42,""))</f>
        <v>0</v>
      </c>
      <c r="G44" s="1" t="s">
        <v>18</v>
      </c>
      <c r="T44" s="26"/>
      <c r="U44" s="26"/>
      <c r="V44" s="26" t="s">
        <v>23</v>
      </c>
      <c r="W44" s="26"/>
      <c r="X44" s="26"/>
      <c r="Y44" s="26"/>
      <c r="Z44" s="26"/>
      <c r="AA44" s="26"/>
      <c r="AB44" s="26"/>
      <c r="AC44" s="26"/>
      <c r="AD44" s="26"/>
      <c r="AE44" s="26"/>
      <c r="AF44" s="26" t="s">
        <v>28</v>
      </c>
      <c r="AH44" s="26"/>
      <c r="AI44" s="26" t="s">
        <v>30</v>
      </c>
    </row>
    <row r="45" spans="2:35" ht="18" x14ac:dyDescent="0.25">
      <c r="B45" s="72" t="s">
        <v>70</v>
      </c>
      <c r="C45" s="72"/>
      <c r="D45" s="72"/>
      <c r="E45" s="52" t="s">
        <v>71</v>
      </c>
      <c r="F45" s="8">
        <f>AG40*AG41</f>
        <v>0</v>
      </c>
      <c r="G45" s="1" t="s">
        <v>53</v>
      </c>
      <c r="T45" s="26"/>
      <c r="U45" s="26"/>
      <c r="V45" s="26" t="s">
        <v>22</v>
      </c>
      <c r="W45" s="26"/>
      <c r="X45" s="26"/>
      <c r="Y45" s="26"/>
      <c r="Z45" s="26" t="s">
        <v>1</v>
      </c>
      <c r="AA45" s="26" t="s">
        <v>2</v>
      </c>
      <c r="AB45" s="26" t="s">
        <v>3</v>
      </c>
      <c r="AC45" s="26" t="s">
        <v>4</v>
      </c>
      <c r="AD45" s="26" t="s">
        <v>5</v>
      </c>
      <c r="AE45" s="26"/>
      <c r="AF45" s="26"/>
      <c r="AG45" s="53">
        <f>F47</f>
        <v>1.5</v>
      </c>
      <c r="AH45" s="26"/>
      <c r="AI45" s="26" t="s">
        <v>29</v>
      </c>
    </row>
    <row r="46" spans="2:35" ht="15.75" customHeight="1" x14ac:dyDescent="0.25">
      <c r="B46" s="71" t="s">
        <v>74</v>
      </c>
      <c r="C46" s="71"/>
      <c r="D46" s="71"/>
      <c r="E46" s="52" t="s">
        <v>77</v>
      </c>
      <c r="F46" s="30">
        <f>AG50*F44</f>
        <v>0</v>
      </c>
      <c r="G46" s="1" t="s">
        <v>84</v>
      </c>
      <c r="O46" s="75" t="s">
        <v>30</v>
      </c>
      <c r="P46" s="75"/>
      <c r="Q46" s="75"/>
      <c r="R46" s="75"/>
      <c r="T46" s="26"/>
      <c r="U46" s="26" t="s">
        <v>8</v>
      </c>
      <c r="V46" s="26"/>
      <c r="W46" s="26">
        <v>10</v>
      </c>
      <c r="X46" s="26">
        <v>20</v>
      </c>
      <c r="Y46" s="26">
        <v>30</v>
      </c>
      <c r="Z46" s="26">
        <v>60</v>
      </c>
      <c r="AA46" s="26">
        <v>120</v>
      </c>
      <c r="AB46" s="26">
        <v>360</v>
      </c>
      <c r="AC46" s="26">
        <v>720</v>
      </c>
      <c r="AD46" s="26">
        <v>1440</v>
      </c>
      <c r="AE46" s="26"/>
      <c r="AF46" s="26" t="s">
        <v>51</v>
      </c>
      <c r="AH46" s="26"/>
      <c r="AI46" s="26"/>
    </row>
    <row r="47" spans="2:35" ht="15.75" customHeight="1" x14ac:dyDescent="0.3">
      <c r="B47" s="52"/>
      <c r="C47" s="63" t="s">
        <v>125</v>
      </c>
      <c r="D47" s="63"/>
      <c r="E47" s="52"/>
      <c r="F47" s="46">
        <v>1.5</v>
      </c>
      <c r="G47" s="1"/>
      <c r="O47" s="75" t="s">
        <v>29</v>
      </c>
      <c r="P47" s="75"/>
      <c r="Q47" s="75"/>
      <c r="R47" s="75"/>
      <c r="T47" s="26"/>
      <c r="U47" s="26"/>
      <c r="V47" s="26"/>
      <c r="W47" s="26"/>
      <c r="X47" s="26"/>
      <c r="Y47" s="26"/>
      <c r="Z47" s="26"/>
      <c r="AA47" s="26"/>
      <c r="AB47" s="26"/>
      <c r="AC47" s="26"/>
      <c r="AD47" s="26"/>
      <c r="AE47" s="26"/>
      <c r="AF47" s="26"/>
      <c r="AH47" s="26"/>
      <c r="AI47" s="26"/>
    </row>
    <row r="48" spans="2:35" ht="16.149999999999999" customHeight="1" x14ac:dyDescent="0.25">
      <c r="T48" s="26"/>
      <c r="U48" s="26"/>
      <c r="V48" s="26">
        <v>2</v>
      </c>
      <c r="W48" s="26">
        <f t="shared" ref="W48:AD48" si="10">W46*$AG$50*60*$F$44</f>
        <v>0</v>
      </c>
      <c r="X48" s="26">
        <f t="shared" si="10"/>
        <v>0</v>
      </c>
      <c r="Y48" s="26">
        <f t="shared" si="10"/>
        <v>0</v>
      </c>
      <c r="Z48" s="26">
        <f t="shared" si="10"/>
        <v>0</v>
      </c>
      <c r="AA48" s="26">
        <f t="shared" si="10"/>
        <v>0</v>
      </c>
      <c r="AB48" s="26">
        <f t="shared" si="10"/>
        <v>0</v>
      </c>
      <c r="AC48" s="26">
        <f t="shared" si="10"/>
        <v>0</v>
      </c>
      <c r="AD48" s="26">
        <f t="shared" si="10"/>
        <v>0</v>
      </c>
      <c r="AE48" s="26"/>
      <c r="AF48" s="26"/>
      <c r="AH48" s="26"/>
      <c r="AI48" s="26"/>
    </row>
    <row r="49" spans="1:35" ht="15.6" customHeight="1" x14ac:dyDescent="0.25">
      <c r="C49" s="64" t="s">
        <v>86</v>
      </c>
      <c r="D49" s="64"/>
      <c r="E49" s="64"/>
      <c r="F49" s="64"/>
      <c r="G49" s="36"/>
      <c r="O49" s="55"/>
      <c r="P49" s="55"/>
      <c r="Q49" s="55"/>
      <c r="R49" s="55"/>
      <c r="T49" s="26"/>
      <c r="U49" s="26"/>
      <c r="V49" s="26">
        <v>10</v>
      </c>
      <c r="W49" s="26">
        <f t="shared" ref="W49:AD53" si="11">W48</f>
        <v>0</v>
      </c>
      <c r="X49" s="26">
        <f t="shared" si="11"/>
        <v>0</v>
      </c>
      <c r="Y49" s="26">
        <f t="shared" si="11"/>
        <v>0</v>
      </c>
      <c r="Z49" s="26">
        <f t="shared" si="11"/>
        <v>0</v>
      </c>
      <c r="AA49" s="26">
        <f t="shared" si="11"/>
        <v>0</v>
      </c>
      <c r="AB49" s="26">
        <f t="shared" si="11"/>
        <v>0</v>
      </c>
      <c r="AC49" s="26">
        <f t="shared" si="11"/>
        <v>0</v>
      </c>
      <c r="AD49" s="26">
        <f t="shared" si="11"/>
        <v>0</v>
      </c>
      <c r="AE49" s="26"/>
      <c r="AF49" s="26"/>
      <c r="AH49" s="26"/>
      <c r="AI49" s="26"/>
    </row>
    <row r="50" spans="1:35" ht="15.6" customHeight="1" x14ac:dyDescent="0.25">
      <c r="C50" s="40" t="e">
        <f>IF(F50&lt;=0.4,"ok", "not ok")</f>
        <v>#DIV/0!</v>
      </c>
      <c r="E50" s="50" t="s">
        <v>78</v>
      </c>
      <c r="F50" s="45" t="e">
        <f>MAX(W70:AD75)</f>
        <v>#DIV/0!</v>
      </c>
      <c r="G50" s="1" t="s">
        <v>53</v>
      </c>
      <c r="O50" s="55"/>
      <c r="P50" s="55"/>
      <c r="Q50" s="55"/>
      <c r="R50" s="55"/>
      <c r="T50" s="26"/>
      <c r="U50" s="26"/>
      <c r="V50" s="26">
        <v>20</v>
      </c>
      <c r="W50" s="26">
        <f t="shared" si="11"/>
        <v>0</v>
      </c>
      <c r="X50" s="26">
        <f t="shared" si="11"/>
        <v>0</v>
      </c>
      <c r="Y50" s="26">
        <f t="shared" si="11"/>
        <v>0</v>
      </c>
      <c r="Z50" s="26">
        <f t="shared" si="11"/>
        <v>0</v>
      </c>
      <c r="AA50" s="26">
        <f t="shared" si="11"/>
        <v>0</v>
      </c>
      <c r="AB50" s="26">
        <f t="shared" si="11"/>
        <v>0</v>
      </c>
      <c r="AC50" s="26">
        <f t="shared" si="11"/>
        <v>0</v>
      </c>
      <c r="AD50" s="26">
        <f t="shared" si="11"/>
        <v>0</v>
      </c>
      <c r="AE50" s="26"/>
      <c r="AF50" s="26" t="s">
        <v>27</v>
      </c>
      <c r="AG50" s="26">
        <f>F35/(AG45*1000*60)</f>
        <v>0</v>
      </c>
      <c r="AH50" s="26" t="s">
        <v>44</v>
      </c>
      <c r="AI50" s="26"/>
    </row>
    <row r="51" spans="1:35" ht="15.6" customHeight="1" x14ac:dyDescent="0.25">
      <c r="C51" s="62" t="s">
        <v>123</v>
      </c>
      <c r="D51" s="62"/>
      <c r="E51" s="62"/>
      <c r="F51" s="62"/>
      <c r="G51" s="62"/>
      <c r="O51" s="55"/>
      <c r="P51" s="55"/>
      <c r="Q51" s="55"/>
      <c r="R51" s="55"/>
      <c r="T51" s="26"/>
      <c r="U51" s="26"/>
      <c r="V51" s="26">
        <v>30</v>
      </c>
      <c r="W51" s="26">
        <f t="shared" si="11"/>
        <v>0</v>
      </c>
      <c r="X51" s="26">
        <f t="shared" si="11"/>
        <v>0</v>
      </c>
      <c r="Y51" s="26">
        <f t="shared" si="11"/>
        <v>0</v>
      </c>
      <c r="Z51" s="26">
        <f t="shared" si="11"/>
        <v>0</v>
      </c>
      <c r="AA51" s="26">
        <f t="shared" si="11"/>
        <v>0</v>
      </c>
      <c r="AB51" s="26">
        <f t="shared" si="11"/>
        <v>0</v>
      </c>
      <c r="AC51" s="26">
        <f t="shared" si="11"/>
        <v>0</v>
      </c>
      <c r="AD51" s="26">
        <f t="shared" si="11"/>
        <v>0</v>
      </c>
      <c r="AE51" s="26"/>
      <c r="AF51" s="26"/>
      <c r="AH51" s="26"/>
      <c r="AI51" s="26"/>
    </row>
    <row r="52" spans="1:35" ht="15.75" customHeight="1" x14ac:dyDescent="0.25">
      <c r="O52" s="55"/>
      <c r="P52" s="55"/>
      <c r="Q52" s="55"/>
      <c r="R52" s="55"/>
      <c r="T52" s="26"/>
      <c r="U52" s="26"/>
      <c r="V52" s="26">
        <v>40</v>
      </c>
      <c r="W52" s="26">
        <f t="shared" si="11"/>
        <v>0</v>
      </c>
      <c r="X52" s="26">
        <f t="shared" si="11"/>
        <v>0</v>
      </c>
      <c r="Y52" s="26">
        <f t="shared" si="11"/>
        <v>0</v>
      </c>
      <c r="Z52" s="26">
        <f t="shared" si="11"/>
        <v>0</v>
      </c>
      <c r="AA52" s="26">
        <f t="shared" si="11"/>
        <v>0</v>
      </c>
      <c r="AB52" s="26">
        <f t="shared" si="11"/>
        <v>0</v>
      </c>
      <c r="AC52" s="26">
        <f t="shared" si="11"/>
        <v>0</v>
      </c>
      <c r="AD52" s="26">
        <f t="shared" si="11"/>
        <v>0</v>
      </c>
      <c r="AE52" s="26"/>
      <c r="AF52" s="26" t="s">
        <v>74</v>
      </c>
      <c r="AG52" s="26">
        <f>AG50*F44</f>
        <v>0</v>
      </c>
      <c r="AH52" s="26" t="s">
        <v>45</v>
      </c>
      <c r="AI52" s="26"/>
    </row>
    <row r="53" spans="1:35" x14ac:dyDescent="0.25">
      <c r="O53" s="55"/>
      <c r="P53" s="55"/>
      <c r="Q53" s="55"/>
      <c r="R53" s="55"/>
      <c r="T53" s="26"/>
      <c r="U53" s="26"/>
      <c r="V53" s="26">
        <v>50</v>
      </c>
      <c r="W53" s="26">
        <f t="shared" si="11"/>
        <v>0</v>
      </c>
      <c r="X53" s="26">
        <f t="shared" si="11"/>
        <v>0</v>
      </c>
      <c r="Y53" s="26">
        <f t="shared" si="11"/>
        <v>0</v>
      </c>
      <c r="Z53" s="26">
        <f t="shared" si="11"/>
        <v>0</v>
      </c>
      <c r="AA53" s="26">
        <f t="shared" si="11"/>
        <v>0</v>
      </c>
      <c r="AB53" s="26">
        <f t="shared" si="11"/>
        <v>0</v>
      </c>
      <c r="AC53" s="26">
        <f t="shared" si="11"/>
        <v>0</v>
      </c>
      <c r="AD53" s="26">
        <f t="shared" si="11"/>
        <v>0</v>
      </c>
      <c r="AE53" s="26"/>
      <c r="AF53" s="26"/>
      <c r="AG53" s="26">
        <f>AG52*1000</f>
        <v>0</v>
      </c>
      <c r="AH53" s="26" t="s">
        <v>96</v>
      </c>
      <c r="AI53" s="26"/>
    </row>
    <row r="54" spans="1:35" ht="15" x14ac:dyDescent="0.25">
      <c r="A54" s="50"/>
      <c r="B54" s="50"/>
      <c r="U54" s="31"/>
      <c r="Z54"/>
      <c r="AD54" s="19"/>
      <c r="AF54"/>
      <c r="AG54"/>
      <c r="AH54"/>
      <c r="AI54"/>
    </row>
    <row r="55" spans="1:35" ht="15.75" hidden="1" customHeight="1" x14ac:dyDescent="0.25">
      <c r="A55" s="50"/>
      <c r="B55" s="50"/>
      <c r="C55" s="50"/>
      <c r="E55" s="50" t="s">
        <v>79</v>
      </c>
      <c r="F55" s="38">
        <f>100/1000</f>
        <v>0.1</v>
      </c>
      <c r="G55" t="s">
        <v>52</v>
      </c>
      <c r="H55" s="68" t="s">
        <v>89</v>
      </c>
      <c r="I55" s="68"/>
      <c r="J55" s="68"/>
      <c r="K55" s="68"/>
      <c r="L55" s="68"/>
      <c r="M55" s="68"/>
      <c r="U55" s="31"/>
      <c r="Z55"/>
      <c r="AD55" s="19"/>
      <c r="AF55"/>
      <c r="AG55"/>
      <c r="AH55"/>
      <c r="AI55"/>
    </row>
    <row r="56" spans="1:35" ht="18" hidden="1" customHeight="1" x14ac:dyDescent="0.25">
      <c r="A56" s="50"/>
      <c r="B56" s="50"/>
      <c r="C56" t="e">
        <f>IF(F56&lt;=F42,"ok", "not ok")</f>
        <v>#DIV/0!</v>
      </c>
      <c r="E56" s="50" t="s">
        <v>80</v>
      </c>
      <c r="F56" s="8" t="e">
        <f>F50/F55</f>
        <v>#DIV/0!</v>
      </c>
      <c r="G56" s="1" t="s">
        <v>18</v>
      </c>
      <c r="H56" s="68"/>
      <c r="I56" s="68"/>
      <c r="J56" s="68"/>
      <c r="K56" s="68"/>
      <c r="L56" s="68"/>
      <c r="M56" s="68"/>
      <c r="P56" s="34"/>
      <c r="V56" s="67" t="s">
        <v>73</v>
      </c>
      <c r="W56" s="67"/>
      <c r="X56" s="67"/>
      <c r="Y56" s="67"/>
      <c r="Z56" s="67"/>
      <c r="AA56" s="67"/>
      <c r="AB56" s="67"/>
      <c r="AC56" s="67"/>
      <c r="AD56" s="67"/>
      <c r="AF56"/>
      <c r="AG56"/>
      <c r="AH56"/>
      <c r="AI56"/>
    </row>
    <row r="57" spans="1:35" ht="15.75" hidden="1" customHeight="1" x14ac:dyDescent="0.25">
      <c r="C57" t="e">
        <f>IF(F57&lt;=48,"ok", "not ok")</f>
        <v>#DIV/0!</v>
      </c>
      <c r="E57" s="50" t="s">
        <v>75</v>
      </c>
      <c r="F57" s="8" t="e">
        <f>(F50/$F$46)/(60*60)</f>
        <v>#DIV/0!</v>
      </c>
      <c r="G57" t="s">
        <v>81</v>
      </c>
      <c r="H57" s="68" t="s">
        <v>100</v>
      </c>
      <c r="I57" s="68"/>
      <c r="J57" s="68"/>
      <c r="K57" s="68"/>
      <c r="L57" s="68"/>
      <c r="M57" s="68"/>
      <c r="V57" s="1" t="s">
        <v>24</v>
      </c>
      <c r="W57" s="1"/>
      <c r="X57" s="1"/>
      <c r="Y57" s="1"/>
      <c r="Z57" s="2" t="s">
        <v>1</v>
      </c>
      <c r="AA57" s="3" t="s">
        <v>2</v>
      </c>
      <c r="AB57" s="3" t="s">
        <v>3</v>
      </c>
      <c r="AC57" s="3" t="s">
        <v>4</v>
      </c>
      <c r="AD57" s="3" t="s">
        <v>5</v>
      </c>
      <c r="AF57"/>
      <c r="AG57"/>
      <c r="AH57"/>
      <c r="AI57"/>
    </row>
    <row r="58" spans="1:35" ht="15.75" hidden="1" customHeight="1" x14ac:dyDescent="0.25">
      <c r="H58" s="68"/>
      <c r="I58" s="68"/>
      <c r="J58" s="68"/>
      <c r="K58" s="68"/>
      <c r="L58" s="68"/>
      <c r="M58" s="68"/>
      <c r="U58" s="65" t="s">
        <v>8</v>
      </c>
      <c r="V58" s="5"/>
      <c r="W58" s="6">
        <v>10</v>
      </c>
      <c r="X58" s="6">
        <v>20</v>
      </c>
      <c r="Y58" s="6">
        <v>30</v>
      </c>
      <c r="Z58" s="7">
        <v>60</v>
      </c>
      <c r="AA58" s="6">
        <v>120</v>
      </c>
      <c r="AB58" s="6">
        <v>360</v>
      </c>
      <c r="AC58" s="6">
        <v>720</v>
      </c>
      <c r="AD58" s="6">
        <v>1440</v>
      </c>
      <c r="AF58"/>
      <c r="AG58"/>
      <c r="AH58"/>
      <c r="AI58"/>
    </row>
    <row r="59" spans="1:35" ht="15.6" hidden="1" customHeight="1" x14ac:dyDescent="0.25">
      <c r="H59" s="73" t="s">
        <v>90</v>
      </c>
      <c r="I59" s="73"/>
      <c r="J59" s="73"/>
      <c r="K59" s="73"/>
      <c r="L59" s="73"/>
      <c r="M59" s="73"/>
      <c r="T59" s="19"/>
      <c r="U59" s="65"/>
      <c r="V59" s="6">
        <v>2</v>
      </c>
      <c r="W59" s="9" t="e">
        <f t="shared" ref="W59:AD64" si="12">W35-W48</f>
        <v>#DIV/0!</v>
      </c>
      <c r="X59" s="9" t="e">
        <f t="shared" si="12"/>
        <v>#DIV/0!</v>
      </c>
      <c r="Y59" s="9" t="e">
        <f t="shared" si="12"/>
        <v>#DIV/0!</v>
      </c>
      <c r="Z59" s="9" t="e">
        <f t="shared" si="12"/>
        <v>#DIV/0!</v>
      </c>
      <c r="AA59" s="9" t="e">
        <f t="shared" si="12"/>
        <v>#DIV/0!</v>
      </c>
      <c r="AB59" s="9" t="e">
        <f t="shared" si="12"/>
        <v>#DIV/0!</v>
      </c>
      <c r="AC59" s="9" t="e">
        <f t="shared" si="12"/>
        <v>#DIV/0!</v>
      </c>
      <c r="AD59" s="9" t="e">
        <f t="shared" si="12"/>
        <v>#DIV/0!</v>
      </c>
      <c r="AF59"/>
      <c r="AG59"/>
      <c r="AH59"/>
      <c r="AI59"/>
    </row>
    <row r="60" spans="1:35" ht="15.6" customHeight="1" x14ac:dyDescent="0.25">
      <c r="U60" s="65"/>
      <c r="V60" s="7">
        <v>10</v>
      </c>
      <c r="W60" s="9" t="e">
        <f t="shared" si="12"/>
        <v>#DIV/0!</v>
      </c>
      <c r="X60" s="9" t="e">
        <f t="shared" si="12"/>
        <v>#DIV/0!</v>
      </c>
      <c r="Y60" s="9" t="e">
        <f t="shared" si="12"/>
        <v>#DIV/0!</v>
      </c>
      <c r="Z60" s="9" t="e">
        <f t="shared" si="12"/>
        <v>#DIV/0!</v>
      </c>
      <c r="AA60" s="9" t="e">
        <f t="shared" si="12"/>
        <v>#DIV/0!</v>
      </c>
      <c r="AB60" s="9" t="e">
        <f t="shared" si="12"/>
        <v>#DIV/0!</v>
      </c>
      <c r="AC60" s="9" t="e">
        <f t="shared" si="12"/>
        <v>#DIV/0!</v>
      </c>
      <c r="AD60" s="9" t="e">
        <f t="shared" si="12"/>
        <v>#DIV/0!</v>
      </c>
      <c r="AF60"/>
      <c r="AG60"/>
      <c r="AH60"/>
      <c r="AI60"/>
    </row>
    <row r="61" spans="1:35" ht="15.75" customHeight="1" x14ac:dyDescent="0.25">
      <c r="U61" s="65"/>
      <c r="V61" s="6">
        <v>20</v>
      </c>
      <c r="W61" s="9" t="e">
        <f t="shared" si="12"/>
        <v>#DIV/0!</v>
      </c>
      <c r="X61" s="9" t="e">
        <f t="shared" si="12"/>
        <v>#DIV/0!</v>
      </c>
      <c r="Y61" s="9" t="e">
        <f t="shared" si="12"/>
        <v>#DIV/0!</v>
      </c>
      <c r="Z61" s="9" t="e">
        <f t="shared" si="12"/>
        <v>#DIV/0!</v>
      </c>
      <c r="AA61" s="9" t="e">
        <f t="shared" si="12"/>
        <v>#DIV/0!</v>
      </c>
      <c r="AB61" s="9" t="e">
        <f t="shared" si="12"/>
        <v>#DIV/0!</v>
      </c>
      <c r="AC61" s="9" t="e">
        <f t="shared" si="12"/>
        <v>#DIV/0!</v>
      </c>
      <c r="AD61" s="9" t="e">
        <f t="shared" si="12"/>
        <v>#DIV/0!</v>
      </c>
      <c r="AF61"/>
      <c r="AG61"/>
      <c r="AH61"/>
      <c r="AI61"/>
    </row>
    <row r="62" spans="1:35" x14ac:dyDescent="0.25">
      <c r="U62" s="65"/>
      <c r="V62" s="6">
        <v>30</v>
      </c>
      <c r="W62" s="9" t="e">
        <f t="shared" si="12"/>
        <v>#DIV/0!</v>
      </c>
      <c r="X62" s="9" t="e">
        <f t="shared" si="12"/>
        <v>#DIV/0!</v>
      </c>
      <c r="Y62" s="9" t="e">
        <f t="shared" si="12"/>
        <v>#DIV/0!</v>
      </c>
      <c r="Z62" s="9" t="e">
        <f t="shared" si="12"/>
        <v>#DIV/0!</v>
      </c>
      <c r="AA62" s="9" t="e">
        <f t="shared" si="12"/>
        <v>#DIV/0!</v>
      </c>
      <c r="AB62" s="9" t="e">
        <f t="shared" si="12"/>
        <v>#DIV/0!</v>
      </c>
      <c r="AC62" s="9" t="e">
        <f t="shared" si="12"/>
        <v>#DIV/0!</v>
      </c>
      <c r="AD62" s="9" t="e">
        <f t="shared" si="12"/>
        <v>#DIV/0!</v>
      </c>
      <c r="AF62"/>
      <c r="AG62"/>
      <c r="AH62"/>
      <c r="AI62"/>
    </row>
    <row r="63" spans="1:35" x14ac:dyDescent="0.25">
      <c r="U63" s="65"/>
      <c r="V63" s="6">
        <v>40</v>
      </c>
      <c r="W63" s="9" t="e">
        <f t="shared" si="12"/>
        <v>#DIV/0!</v>
      </c>
      <c r="X63" s="9" t="e">
        <f t="shared" si="12"/>
        <v>#DIV/0!</v>
      </c>
      <c r="Y63" s="9" t="e">
        <f t="shared" si="12"/>
        <v>#DIV/0!</v>
      </c>
      <c r="Z63" s="25" t="e">
        <f t="shared" si="12"/>
        <v>#DIV/0!</v>
      </c>
      <c r="AA63" s="9" t="e">
        <f t="shared" si="12"/>
        <v>#DIV/0!</v>
      </c>
      <c r="AB63" s="9" t="e">
        <f t="shared" si="12"/>
        <v>#DIV/0!</v>
      </c>
      <c r="AC63" s="9" t="e">
        <f t="shared" si="12"/>
        <v>#DIV/0!</v>
      </c>
      <c r="AD63" s="9" t="e">
        <f t="shared" si="12"/>
        <v>#DIV/0!</v>
      </c>
      <c r="AF63"/>
      <c r="AG63"/>
      <c r="AH63"/>
      <c r="AI63"/>
    </row>
    <row r="64" spans="1:35" x14ac:dyDescent="0.25">
      <c r="U64" s="65"/>
      <c r="V64" s="6">
        <v>50</v>
      </c>
      <c r="W64" s="9" t="e">
        <f t="shared" si="12"/>
        <v>#DIV/0!</v>
      </c>
      <c r="X64" s="9" t="e">
        <f t="shared" si="12"/>
        <v>#DIV/0!</v>
      </c>
      <c r="Y64" s="12" t="e">
        <f t="shared" si="12"/>
        <v>#DIV/0!</v>
      </c>
      <c r="Z64" s="9" t="e">
        <f t="shared" si="12"/>
        <v>#DIV/0!</v>
      </c>
      <c r="AA64" s="13" t="e">
        <f t="shared" si="12"/>
        <v>#DIV/0!</v>
      </c>
      <c r="AB64" s="9" t="e">
        <f t="shared" si="12"/>
        <v>#DIV/0!</v>
      </c>
      <c r="AC64" s="9" t="e">
        <f t="shared" si="12"/>
        <v>#DIV/0!</v>
      </c>
      <c r="AD64" s="9" t="e">
        <f t="shared" si="12"/>
        <v>#DIV/0!</v>
      </c>
      <c r="AF64"/>
      <c r="AG64"/>
      <c r="AH64"/>
      <c r="AI64"/>
    </row>
    <row r="65" spans="20:40" x14ac:dyDescent="0.25">
      <c r="V65" s="28"/>
      <c r="W65" s="29"/>
      <c r="X65" s="29"/>
      <c r="Y65" s="29"/>
      <c r="Z65" s="29"/>
      <c r="AA65" s="29"/>
      <c r="AB65" s="29"/>
      <c r="AC65" s="29"/>
      <c r="AD65" s="29"/>
      <c r="AF65"/>
      <c r="AG65"/>
      <c r="AH65"/>
      <c r="AI65"/>
    </row>
    <row r="66" spans="20:40" ht="15" x14ac:dyDescent="0.25">
      <c r="AF66"/>
      <c r="AG66"/>
      <c r="AH66"/>
      <c r="AI66"/>
    </row>
    <row r="67" spans="20:40" x14ac:dyDescent="0.25">
      <c r="V67" s="67" t="s">
        <v>72</v>
      </c>
      <c r="W67" s="67"/>
      <c r="X67" s="67"/>
      <c r="Y67" s="67"/>
      <c r="Z67" s="67"/>
      <c r="AA67" s="67"/>
      <c r="AB67" s="67"/>
      <c r="AC67" s="67"/>
      <c r="AD67" s="67"/>
      <c r="AF67"/>
      <c r="AG67"/>
      <c r="AH67"/>
      <c r="AI67"/>
    </row>
    <row r="68" spans="20:40" x14ac:dyDescent="0.25">
      <c r="V68" s="1" t="s">
        <v>25</v>
      </c>
      <c r="W68" s="1"/>
      <c r="X68" s="1"/>
      <c r="Y68" s="1"/>
      <c r="Z68" s="2" t="s">
        <v>1</v>
      </c>
      <c r="AA68" s="3" t="s">
        <v>2</v>
      </c>
      <c r="AB68" s="3" t="s">
        <v>3</v>
      </c>
      <c r="AC68" s="3" t="s">
        <v>4</v>
      </c>
      <c r="AD68" s="3" t="s">
        <v>5</v>
      </c>
      <c r="AF68"/>
      <c r="AG68"/>
      <c r="AH68"/>
      <c r="AI68"/>
    </row>
    <row r="69" spans="20:40" x14ac:dyDescent="0.25">
      <c r="U69" s="65" t="s">
        <v>8</v>
      </c>
      <c r="V69" s="5"/>
      <c r="W69" s="6">
        <v>10</v>
      </c>
      <c r="X69" s="6">
        <v>20</v>
      </c>
      <c r="Y69" s="6">
        <v>30</v>
      </c>
      <c r="Z69" s="7">
        <v>60</v>
      </c>
      <c r="AA69" s="6">
        <v>120</v>
      </c>
      <c r="AB69" s="6">
        <v>360</v>
      </c>
      <c r="AC69" s="6">
        <v>720</v>
      </c>
      <c r="AD69" s="6">
        <v>1440</v>
      </c>
      <c r="AF69"/>
      <c r="AG69"/>
      <c r="AH69"/>
      <c r="AI69"/>
    </row>
    <row r="70" spans="20:40" x14ac:dyDescent="0.25">
      <c r="U70" s="65"/>
      <c r="V70" s="6">
        <v>2</v>
      </c>
      <c r="W70" s="9" t="e">
        <f t="shared" ref="W70:AD75" si="13">W59-$F$45</f>
        <v>#DIV/0!</v>
      </c>
      <c r="X70" s="9" t="e">
        <f t="shared" si="13"/>
        <v>#DIV/0!</v>
      </c>
      <c r="Y70" s="9" t="e">
        <f t="shared" si="13"/>
        <v>#DIV/0!</v>
      </c>
      <c r="Z70" s="9" t="e">
        <f t="shared" si="13"/>
        <v>#DIV/0!</v>
      </c>
      <c r="AA70" s="9" t="e">
        <f t="shared" si="13"/>
        <v>#DIV/0!</v>
      </c>
      <c r="AB70" s="9" t="e">
        <f t="shared" si="13"/>
        <v>#DIV/0!</v>
      </c>
      <c r="AC70" s="9" t="e">
        <f t="shared" si="13"/>
        <v>#DIV/0!</v>
      </c>
      <c r="AD70" s="9" t="e">
        <f t="shared" si="13"/>
        <v>#DIV/0!</v>
      </c>
      <c r="AF70"/>
      <c r="AG70"/>
      <c r="AH70"/>
      <c r="AI70"/>
    </row>
    <row r="71" spans="20:40" x14ac:dyDescent="0.25">
      <c r="U71" s="65"/>
      <c r="V71" s="7">
        <v>10</v>
      </c>
      <c r="W71" s="9" t="e">
        <f t="shared" si="13"/>
        <v>#DIV/0!</v>
      </c>
      <c r="X71" s="9" t="e">
        <f t="shared" si="13"/>
        <v>#DIV/0!</v>
      </c>
      <c r="Y71" s="9" t="e">
        <f t="shared" si="13"/>
        <v>#DIV/0!</v>
      </c>
      <c r="Z71" s="9" t="e">
        <f t="shared" si="13"/>
        <v>#DIV/0!</v>
      </c>
      <c r="AA71" s="9" t="e">
        <f t="shared" si="13"/>
        <v>#DIV/0!</v>
      </c>
      <c r="AB71" s="9" t="e">
        <f t="shared" si="13"/>
        <v>#DIV/0!</v>
      </c>
      <c r="AC71" s="9" t="e">
        <f t="shared" si="13"/>
        <v>#DIV/0!</v>
      </c>
      <c r="AD71" s="9" t="e">
        <f t="shared" si="13"/>
        <v>#DIV/0!</v>
      </c>
      <c r="AF71"/>
      <c r="AG71"/>
      <c r="AH71"/>
      <c r="AI71"/>
    </row>
    <row r="72" spans="20:40" x14ac:dyDescent="0.25">
      <c r="U72" s="65"/>
      <c r="V72" s="6">
        <v>20</v>
      </c>
      <c r="W72" s="9" t="e">
        <f t="shared" si="13"/>
        <v>#DIV/0!</v>
      </c>
      <c r="X72" s="9" t="e">
        <f t="shared" si="13"/>
        <v>#DIV/0!</v>
      </c>
      <c r="Y72" s="9" t="e">
        <f t="shared" si="13"/>
        <v>#DIV/0!</v>
      </c>
      <c r="Z72" s="9" t="e">
        <f t="shared" si="13"/>
        <v>#DIV/0!</v>
      </c>
      <c r="AA72" s="9" t="e">
        <f t="shared" si="13"/>
        <v>#DIV/0!</v>
      </c>
      <c r="AB72" s="9" t="e">
        <f t="shared" si="13"/>
        <v>#DIV/0!</v>
      </c>
      <c r="AC72" s="9" t="e">
        <f t="shared" si="13"/>
        <v>#DIV/0!</v>
      </c>
      <c r="AD72" s="9" t="e">
        <f t="shared" si="13"/>
        <v>#DIV/0!</v>
      </c>
      <c r="AF72"/>
      <c r="AG72"/>
      <c r="AH72"/>
      <c r="AI72"/>
      <c r="AN72" s="35"/>
    </row>
    <row r="73" spans="20:40" s="19" customFormat="1" x14ac:dyDescent="0.25">
      <c r="T73"/>
      <c r="U73" s="65"/>
      <c r="V73" s="6">
        <v>30</v>
      </c>
      <c r="W73" s="9" t="e">
        <f t="shared" si="13"/>
        <v>#DIV/0!</v>
      </c>
      <c r="X73" s="9" t="e">
        <f t="shared" si="13"/>
        <v>#DIV/0!</v>
      </c>
      <c r="Y73" s="9" t="e">
        <f t="shared" si="13"/>
        <v>#DIV/0!</v>
      </c>
      <c r="Z73" s="9" t="e">
        <f t="shared" si="13"/>
        <v>#DIV/0!</v>
      </c>
      <c r="AA73" s="9" t="e">
        <f t="shared" si="13"/>
        <v>#DIV/0!</v>
      </c>
      <c r="AB73" s="9" t="e">
        <f t="shared" si="13"/>
        <v>#DIV/0!</v>
      </c>
      <c r="AC73" s="9" t="e">
        <f t="shared" si="13"/>
        <v>#DIV/0!</v>
      </c>
      <c r="AD73" s="9" t="e">
        <f t="shared" si="13"/>
        <v>#DIV/0!</v>
      </c>
      <c r="AE73"/>
      <c r="AF73"/>
      <c r="AG73"/>
      <c r="AH73"/>
      <c r="AI73"/>
      <c r="AN73"/>
    </row>
    <row r="74" spans="20:40" ht="19.5" customHeight="1" x14ac:dyDescent="0.25">
      <c r="U74" s="65"/>
      <c r="V74" s="6">
        <v>40</v>
      </c>
      <c r="W74" s="9" t="e">
        <f t="shared" si="13"/>
        <v>#DIV/0!</v>
      </c>
      <c r="X74" s="9" t="e">
        <f t="shared" si="13"/>
        <v>#DIV/0!</v>
      </c>
      <c r="Y74" s="9" t="e">
        <f t="shared" si="13"/>
        <v>#DIV/0!</v>
      </c>
      <c r="Z74" s="9" t="e">
        <f t="shared" si="13"/>
        <v>#DIV/0!</v>
      </c>
      <c r="AA74" s="9" t="e">
        <f t="shared" si="13"/>
        <v>#DIV/0!</v>
      </c>
      <c r="AB74" s="9" t="e">
        <f t="shared" si="13"/>
        <v>#DIV/0!</v>
      </c>
      <c r="AC74" s="9" t="e">
        <f t="shared" si="13"/>
        <v>#DIV/0!</v>
      </c>
      <c r="AD74" s="9" t="e">
        <f t="shared" si="13"/>
        <v>#DIV/0!</v>
      </c>
      <c r="AF74"/>
      <c r="AG74"/>
      <c r="AH74"/>
      <c r="AI74"/>
      <c r="AN74" s="34"/>
    </row>
    <row r="75" spans="20:40" x14ac:dyDescent="0.25">
      <c r="T75" s="28"/>
      <c r="U75" s="65"/>
      <c r="V75" s="6">
        <v>50</v>
      </c>
      <c r="W75" s="9" t="e">
        <f t="shared" si="13"/>
        <v>#DIV/0!</v>
      </c>
      <c r="X75" s="9" t="e">
        <f t="shared" si="13"/>
        <v>#DIV/0!</v>
      </c>
      <c r="Y75" s="9" t="e">
        <f t="shared" si="13"/>
        <v>#DIV/0!</v>
      </c>
      <c r="Z75" s="9" t="e">
        <f t="shared" si="13"/>
        <v>#DIV/0!</v>
      </c>
      <c r="AA75" s="9" t="e">
        <f t="shared" si="13"/>
        <v>#DIV/0!</v>
      </c>
      <c r="AB75" s="9" t="e">
        <f t="shared" si="13"/>
        <v>#DIV/0!</v>
      </c>
      <c r="AC75" s="9" t="e">
        <f t="shared" si="13"/>
        <v>#DIV/0!</v>
      </c>
      <c r="AD75" s="9" t="e">
        <f t="shared" si="13"/>
        <v>#DIV/0!</v>
      </c>
      <c r="AF75"/>
      <c r="AG75"/>
      <c r="AH75"/>
      <c r="AI75"/>
    </row>
    <row r="76" spans="20:40" ht="15" x14ac:dyDescent="0.25">
      <c r="AE76" s="19"/>
      <c r="AF76"/>
      <c r="AG76"/>
      <c r="AH76"/>
      <c r="AI76"/>
    </row>
    <row r="77" spans="20:40" ht="15" x14ac:dyDescent="0.25">
      <c r="AF77"/>
      <c r="AG77"/>
      <c r="AH77"/>
      <c r="AI77"/>
    </row>
    <row r="78" spans="20:40" ht="15" x14ac:dyDescent="0.25">
      <c r="AF78"/>
      <c r="AG78"/>
      <c r="AH78"/>
      <c r="AI78"/>
    </row>
    <row r="79" spans="20:40" x14ac:dyDescent="0.25">
      <c r="V79" s="67" t="s">
        <v>47</v>
      </c>
      <c r="W79" s="67"/>
      <c r="X79" s="67"/>
      <c r="Y79" s="67"/>
      <c r="Z79" s="67"/>
      <c r="AA79" s="67"/>
      <c r="AB79" s="67"/>
      <c r="AC79" s="67"/>
      <c r="AD79" s="67"/>
      <c r="AF79"/>
      <c r="AG79"/>
      <c r="AH79"/>
      <c r="AI79"/>
    </row>
    <row r="80" spans="20:40" x14ac:dyDescent="0.25">
      <c r="V80" s="1" t="s">
        <v>46</v>
      </c>
      <c r="W80" s="1"/>
      <c r="X80" s="1"/>
      <c r="Y80" s="1"/>
      <c r="Z80" s="2" t="s">
        <v>1</v>
      </c>
      <c r="AA80" s="3" t="s">
        <v>2</v>
      </c>
      <c r="AB80" s="3" t="s">
        <v>3</v>
      </c>
      <c r="AC80" s="3" t="s">
        <v>4</v>
      </c>
      <c r="AD80" s="3" t="s">
        <v>5</v>
      </c>
      <c r="AF80"/>
      <c r="AG80"/>
      <c r="AH80"/>
      <c r="AI80"/>
    </row>
    <row r="81" spans="21:35" x14ac:dyDescent="0.25">
      <c r="U81" s="65" t="s">
        <v>8</v>
      </c>
      <c r="V81" s="5"/>
      <c r="W81" s="6">
        <v>10</v>
      </c>
      <c r="X81" s="6">
        <v>20</v>
      </c>
      <c r="Y81" s="6">
        <v>30</v>
      </c>
      <c r="Z81" s="7">
        <v>60</v>
      </c>
      <c r="AA81" s="6">
        <v>120</v>
      </c>
      <c r="AB81" s="6">
        <v>360</v>
      </c>
      <c r="AC81" s="6">
        <v>720</v>
      </c>
      <c r="AD81" s="6">
        <v>1440</v>
      </c>
      <c r="AF81"/>
      <c r="AG81"/>
      <c r="AH81"/>
      <c r="AI81"/>
    </row>
    <row r="82" spans="21:35" x14ac:dyDescent="0.25">
      <c r="U82" s="65"/>
      <c r="V82" s="6">
        <v>2</v>
      </c>
      <c r="W82" s="9" t="e">
        <f t="shared" ref="W82:AD87" si="14">(W70/$AG$52)/(60*60)</f>
        <v>#DIV/0!</v>
      </c>
      <c r="X82" s="9" t="e">
        <f t="shared" si="14"/>
        <v>#DIV/0!</v>
      </c>
      <c r="Y82" s="9" t="e">
        <f t="shared" si="14"/>
        <v>#DIV/0!</v>
      </c>
      <c r="Z82" s="9" t="e">
        <f t="shared" si="14"/>
        <v>#DIV/0!</v>
      </c>
      <c r="AA82" s="9" t="e">
        <f t="shared" si="14"/>
        <v>#DIV/0!</v>
      </c>
      <c r="AB82" s="9" t="e">
        <f t="shared" si="14"/>
        <v>#DIV/0!</v>
      </c>
      <c r="AC82" s="9" t="e">
        <f t="shared" si="14"/>
        <v>#DIV/0!</v>
      </c>
      <c r="AD82" s="9" t="e">
        <f t="shared" si="14"/>
        <v>#DIV/0!</v>
      </c>
      <c r="AF82"/>
      <c r="AG82"/>
      <c r="AH82"/>
      <c r="AI82"/>
    </row>
    <row r="83" spans="21:35" x14ac:dyDescent="0.25">
      <c r="U83" s="65"/>
      <c r="V83" s="7">
        <v>10</v>
      </c>
      <c r="W83" s="9" t="e">
        <f t="shared" si="14"/>
        <v>#DIV/0!</v>
      </c>
      <c r="X83" s="9" t="e">
        <f t="shared" si="14"/>
        <v>#DIV/0!</v>
      </c>
      <c r="Y83" s="9" t="e">
        <f t="shared" si="14"/>
        <v>#DIV/0!</v>
      </c>
      <c r="Z83" s="9" t="e">
        <f t="shared" si="14"/>
        <v>#DIV/0!</v>
      </c>
      <c r="AA83" s="9" t="e">
        <f t="shared" si="14"/>
        <v>#DIV/0!</v>
      </c>
      <c r="AB83" s="9" t="e">
        <f t="shared" si="14"/>
        <v>#DIV/0!</v>
      </c>
      <c r="AC83" s="9" t="e">
        <f t="shared" si="14"/>
        <v>#DIV/0!</v>
      </c>
      <c r="AD83" s="9" t="e">
        <f t="shared" si="14"/>
        <v>#DIV/0!</v>
      </c>
      <c r="AF83"/>
      <c r="AG83"/>
      <c r="AH83"/>
      <c r="AI83"/>
    </row>
    <row r="84" spans="21:35" x14ac:dyDescent="0.25">
      <c r="U84" s="65"/>
      <c r="V84" s="6">
        <v>20</v>
      </c>
      <c r="W84" s="9" t="e">
        <f t="shared" si="14"/>
        <v>#DIV/0!</v>
      </c>
      <c r="X84" s="9" t="e">
        <f t="shared" si="14"/>
        <v>#DIV/0!</v>
      </c>
      <c r="Y84" s="9" t="e">
        <f t="shared" si="14"/>
        <v>#DIV/0!</v>
      </c>
      <c r="Z84" s="9" t="e">
        <f t="shared" si="14"/>
        <v>#DIV/0!</v>
      </c>
      <c r="AA84" s="9" t="e">
        <f t="shared" si="14"/>
        <v>#DIV/0!</v>
      </c>
      <c r="AB84" s="9" t="e">
        <f t="shared" si="14"/>
        <v>#DIV/0!</v>
      </c>
      <c r="AC84" s="9" t="e">
        <f t="shared" si="14"/>
        <v>#DIV/0!</v>
      </c>
      <c r="AD84" s="9" t="e">
        <f t="shared" si="14"/>
        <v>#DIV/0!</v>
      </c>
      <c r="AF84"/>
      <c r="AG84"/>
      <c r="AH84"/>
      <c r="AI84"/>
    </row>
    <row r="85" spans="21:35" x14ac:dyDescent="0.25">
      <c r="U85" s="65"/>
      <c r="V85" s="6">
        <v>30</v>
      </c>
      <c r="W85" s="9" t="e">
        <f t="shared" si="14"/>
        <v>#DIV/0!</v>
      </c>
      <c r="X85" s="9" t="e">
        <f t="shared" si="14"/>
        <v>#DIV/0!</v>
      </c>
      <c r="Y85" s="9" t="e">
        <f t="shared" si="14"/>
        <v>#DIV/0!</v>
      </c>
      <c r="Z85" s="9" t="e">
        <f t="shared" si="14"/>
        <v>#DIV/0!</v>
      </c>
      <c r="AA85" s="9" t="e">
        <f t="shared" si="14"/>
        <v>#DIV/0!</v>
      </c>
      <c r="AB85" s="9" t="e">
        <f t="shared" si="14"/>
        <v>#DIV/0!</v>
      </c>
      <c r="AC85" s="9" t="e">
        <f t="shared" si="14"/>
        <v>#DIV/0!</v>
      </c>
      <c r="AD85" s="9" t="e">
        <f t="shared" si="14"/>
        <v>#DIV/0!</v>
      </c>
      <c r="AF85" s="19"/>
      <c r="AG85" s="19"/>
      <c r="AH85" s="19"/>
      <c r="AI85" s="19"/>
    </row>
    <row r="86" spans="21:35" x14ac:dyDescent="0.25">
      <c r="U86" s="65"/>
      <c r="V86" s="6">
        <v>40</v>
      </c>
      <c r="W86" s="9" t="e">
        <f t="shared" si="14"/>
        <v>#DIV/0!</v>
      </c>
      <c r="X86" s="9" t="e">
        <f t="shared" si="14"/>
        <v>#DIV/0!</v>
      </c>
      <c r="Y86" s="9" t="e">
        <f t="shared" si="14"/>
        <v>#DIV/0!</v>
      </c>
      <c r="Z86" s="9" t="e">
        <f t="shared" si="14"/>
        <v>#DIV/0!</v>
      </c>
      <c r="AA86" s="9" t="e">
        <f t="shared" si="14"/>
        <v>#DIV/0!</v>
      </c>
      <c r="AB86" s="9" t="e">
        <f t="shared" si="14"/>
        <v>#DIV/0!</v>
      </c>
      <c r="AC86" s="9" t="e">
        <f t="shared" si="14"/>
        <v>#DIV/0!</v>
      </c>
      <c r="AD86" s="9" t="e">
        <f t="shared" si="14"/>
        <v>#DIV/0!</v>
      </c>
      <c r="AF86"/>
      <c r="AG86"/>
      <c r="AH86"/>
      <c r="AI86"/>
    </row>
    <row r="87" spans="21:35" x14ac:dyDescent="0.25">
      <c r="U87" s="65"/>
      <c r="V87" s="6">
        <v>50</v>
      </c>
      <c r="W87" s="9" t="e">
        <f t="shared" si="14"/>
        <v>#DIV/0!</v>
      </c>
      <c r="X87" s="9" t="e">
        <f t="shared" si="14"/>
        <v>#DIV/0!</v>
      </c>
      <c r="Y87" s="9" t="e">
        <f t="shared" si="14"/>
        <v>#DIV/0!</v>
      </c>
      <c r="Z87" s="9" t="e">
        <f t="shared" si="14"/>
        <v>#DIV/0!</v>
      </c>
      <c r="AA87" s="9" t="e">
        <f t="shared" si="14"/>
        <v>#DIV/0!</v>
      </c>
      <c r="AB87" s="9" t="e">
        <f t="shared" si="14"/>
        <v>#DIV/0!</v>
      </c>
      <c r="AC87" s="9" t="e">
        <f t="shared" si="14"/>
        <v>#DIV/0!</v>
      </c>
      <c r="AD87" s="9" t="e">
        <f t="shared" si="14"/>
        <v>#DIV/0!</v>
      </c>
      <c r="AF87"/>
      <c r="AG87"/>
      <c r="AH87"/>
      <c r="AI87"/>
    </row>
    <row r="88" spans="21:35" x14ac:dyDescent="0.25">
      <c r="AG88" s="1"/>
    </row>
    <row r="89" spans="21:35" s="28" customFormat="1" x14ac:dyDescent="0.25">
      <c r="AG89" s="1"/>
    </row>
    <row r="90" spans="21:35" x14ac:dyDescent="0.25">
      <c r="AG90" s="1"/>
    </row>
    <row r="91" spans="21:35" x14ac:dyDescent="0.25">
      <c r="AG91" s="1"/>
    </row>
    <row r="92" spans="21:35" x14ac:dyDescent="0.25">
      <c r="AG92" s="1"/>
    </row>
    <row r="93" spans="21:35" x14ac:dyDescent="0.25">
      <c r="AG93" s="1"/>
    </row>
    <row r="94" spans="21:35" x14ac:dyDescent="0.25">
      <c r="AG94" s="1"/>
    </row>
    <row r="95" spans="21:35" x14ac:dyDescent="0.25">
      <c r="AG95" s="1"/>
    </row>
    <row r="96" spans="21:35" x14ac:dyDescent="0.25">
      <c r="AG96" s="1"/>
    </row>
    <row r="97" spans="33:33" x14ac:dyDescent="0.25">
      <c r="AG97" s="1"/>
    </row>
    <row r="98" spans="33:33" x14ac:dyDescent="0.25">
      <c r="AG98" s="1"/>
    </row>
    <row r="99" spans="33:33" x14ac:dyDescent="0.25">
      <c r="AG99" s="19"/>
    </row>
    <row r="100" spans="33:33" x14ac:dyDescent="0.25">
      <c r="AG100" s="1"/>
    </row>
    <row r="101" spans="33:33" x14ac:dyDescent="0.25">
      <c r="AG101" s="1"/>
    </row>
    <row r="102" spans="33:33" x14ac:dyDescent="0.25">
      <c r="AG102" s="1"/>
    </row>
  </sheetData>
  <sheetProtection algorithmName="SHA-512" hashValue="UZ4NOQdSFgro5iQmavk8+jiSOVqrU8PFr0Jegj2e+9qWWkHGrYu8bDxrFUVZ0B0grZ0jNfhlOMJn0om9FyaAsw==" saltValue="XUgjaxyzH35TMald2zkW4g==" spinCount="100000" sheet="1" objects="1" scenarios="1"/>
  <mergeCells count="49">
    <mergeCell ref="U81:U87"/>
    <mergeCell ref="H57:M58"/>
    <mergeCell ref="U58:U64"/>
    <mergeCell ref="H59:M59"/>
    <mergeCell ref="V67:AD67"/>
    <mergeCell ref="U69:U75"/>
    <mergeCell ref="V79:AD79"/>
    <mergeCell ref="V56:AD56"/>
    <mergeCell ref="C42:D42"/>
    <mergeCell ref="B43:D43"/>
    <mergeCell ref="C44:D44"/>
    <mergeCell ref="B45:D45"/>
    <mergeCell ref="B46:D46"/>
    <mergeCell ref="O46:R46"/>
    <mergeCell ref="C47:D47"/>
    <mergeCell ref="O47:R47"/>
    <mergeCell ref="C49:F49"/>
    <mergeCell ref="C51:G51"/>
    <mergeCell ref="H55:M56"/>
    <mergeCell ref="C34:G34"/>
    <mergeCell ref="I35:O36"/>
    <mergeCell ref="B37:F37"/>
    <mergeCell ref="C38:D38"/>
    <mergeCell ref="H38:M39"/>
    <mergeCell ref="B39:B41"/>
    <mergeCell ref="C39:D39"/>
    <mergeCell ref="C40:D40"/>
    <mergeCell ref="C41:D41"/>
    <mergeCell ref="C35:D35"/>
    <mergeCell ref="B22:G22"/>
    <mergeCell ref="V22:AD22"/>
    <mergeCell ref="B23:D23"/>
    <mergeCell ref="O23:R32"/>
    <mergeCell ref="B24:D24"/>
    <mergeCell ref="B25:D25"/>
    <mergeCell ref="U25:U30"/>
    <mergeCell ref="B26:D26"/>
    <mergeCell ref="B27:D27"/>
    <mergeCell ref="B28:D28"/>
    <mergeCell ref="B29:D29"/>
    <mergeCell ref="B30:D30"/>
    <mergeCell ref="B31:D31"/>
    <mergeCell ref="B32:D32"/>
    <mergeCell ref="C9:C20"/>
    <mergeCell ref="G2:L2"/>
    <mergeCell ref="G3:L3"/>
    <mergeCell ref="C4:R4"/>
    <mergeCell ref="C5:E5"/>
    <mergeCell ref="D6:R6"/>
  </mergeCells>
  <conditionalFormatting sqref="W59:AD64">
    <cfRule type="cellIs" dxfId="11" priority="9" operator="equal">
      <formula>MAX($W$59:$AD$64)</formula>
    </cfRule>
  </conditionalFormatting>
  <conditionalFormatting sqref="W59:AD64">
    <cfRule type="cellIs" dxfId="10" priority="8" operator="lessThan">
      <formula>0</formula>
    </cfRule>
  </conditionalFormatting>
  <conditionalFormatting sqref="W82:AD87">
    <cfRule type="cellIs" dxfId="9" priority="10" operator="equal">
      <formula>MAX($W$82:$AD$87)</formula>
    </cfRule>
    <cfRule type="cellIs" dxfId="8" priority="11" operator="lessThan">
      <formula>0</formula>
    </cfRule>
  </conditionalFormatting>
  <conditionalFormatting sqref="W70:AD75">
    <cfRule type="cellIs" dxfId="7" priority="12" operator="equal">
      <formula>MAX($W$70:$AD$75)</formula>
    </cfRule>
    <cfRule type="cellIs" dxfId="6" priority="13" operator="lessThan">
      <formula>0</formula>
    </cfRule>
  </conditionalFormatting>
  <conditionalFormatting sqref="F50">
    <cfRule type="cellIs" dxfId="5" priority="6" operator="lessThanOrEqual">
      <formula>0.4</formula>
    </cfRule>
    <cfRule type="cellIs" dxfId="4" priority="7" operator="greaterThan">
      <formula>0.4</formula>
    </cfRule>
  </conditionalFormatting>
  <conditionalFormatting sqref="F39:F41">
    <cfRule type="expression" dxfId="3" priority="4">
      <formula>$C$50 = "not ok"</formula>
    </cfRule>
  </conditionalFormatting>
  <conditionalFormatting sqref="F40">
    <cfRule type="expression" dxfId="2" priority="3">
      <formula>$C$50 = "not ok"</formula>
    </cfRule>
  </conditionalFormatting>
  <conditionalFormatting sqref="F41">
    <cfRule type="expression" dxfId="1" priority="2">
      <formula>$C$50 = "not ok"</formula>
    </cfRule>
  </conditionalFormatting>
  <conditionalFormatting sqref="F47">
    <cfRule type="expression" dxfId="0" priority="1">
      <formula>$C$50 = "not ok"</formula>
    </cfRule>
  </conditionalFormatting>
  <dataValidations count="1">
    <dataValidation allowBlank="1" showInputMessage="1" showErrorMessage="1" prompt="Only input areas that are going to be developed/ modified" sqref="F23 F25" xr:uid="{D0A26010-D470-48B0-A2EC-56F708FC29CA}"/>
  </dataValidations>
  <hyperlinks>
    <hyperlink ref="F5" r:id="rId1" xr:uid="{276B8455-0073-446F-80EA-F9ED897A4FEE}"/>
  </hyperlinks>
  <printOptions horizontalCentered="1" verticalCentered="1"/>
  <pageMargins left="0.7" right="0.7" top="0.75" bottom="0.75" header="0.3" footer="0.3"/>
  <pageSetup paperSize="9" scale="57" orientation="landscape" r:id="rId2"/>
  <drawing r:id="rId3"/>
  <legacyDrawing r:id="rId4"/>
  <legacyDrawingHF r:id="rId5"/>
  <extLst>
    <ext xmlns:x14="http://schemas.microsoft.com/office/spreadsheetml/2009/9/main" uri="{78C0D931-6437-407d-A8EE-F0AAD7539E65}">
      <x14:conditionalFormattings>
        <x14:conditionalFormatting xmlns:xm="http://schemas.microsoft.com/office/excel/2006/main">
          <x14:cfRule type="iconSet" priority="5" id="{C81EFEDF-4D9A-4DAB-9237-9348C039F29B}">
            <x14:iconSet iconSet="3Symbols2" custom="1">
              <x14:cfvo type="percent">
                <xm:f>0</xm:f>
              </x14:cfvo>
              <x14:cfvo type="num" gte="0">
                <xm:f>0.4</xm:f>
              </x14:cfvo>
              <x14:cfvo type="num" gte="0">
                <xm:f>0.4</xm:f>
              </x14:cfvo>
              <x14:cfIcon iconSet="3Symbols2" iconId="2"/>
              <x14:cfIcon iconSet="NoIcons" iconId="0"/>
              <x14:cfIcon iconSet="3Symbols2" iconId="0"/>
            </x14:iconSet>
          </x14:cfRule>
          <xm:sqref>F50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Example</vt:lpstr>
      <vt:lpstr>Calculation</vt:lpstr>
      <vt:lpstr>Calculation!Print_Area</vt:lpstr>
      <vt:lpstr>Example!Print_Area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asif.reza@hurunui.govt.nz</dc:creator>
  <cp:lastModifiedBy>Asif Reza</cp:lastModifiedBy>
  <cp:lastPrinted>2021-10-20T03:38:00Z</cp:lastPrinted>
  <dcterms:created xsi:type="dcterms:W3CDTF">2014-03-01T23:07:46Z</dcterms:created>
  <dcterms:modified xsi:type="dcterms:W3CDTF">2021-10-20T03:40:17Z</dcterms:modified>
</cp:coreProperties>
</file>